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5371" windowWidth="15315" windowHeight="11640" activeTab="0"/>
  </bookViews>
  <sheets>
    <sheet name="MAIN" sheetId="1" r:id="rId1"/>
    <sheet name="R" sheetId="2" state="hidden" r:id="rId2"/>
    <sheet name="K" sheetId="3" state="hidden" r:id="rId3"/>
    <sheet name="1" sheetId="4" r:id="rId4"/>
    <sheet name="2" sheetId="5" r:id="rId5"/>
    <sheet name="3" sheetId="6" r:id="rId6"/>
    <sheet name="4" sheetId="7" r:id="rId7"/>
    <sheet name="5" sheetId="8" r:id="rId8"/>
    <sheet name="6" sheetId="9" r:id="rId9"/>
    <sheet name="Sheet2" sheetId="10" r:id="rId10"/>
  </sheets>
  <definedNames>
    <definedName name="_xlnm.Print_Area" localSheetId="3">'1'!$A$1:$R$37</definedName>
    <definedName name="_xlnm.Print_Area" localSheetId="4">'2'!$A$1:$U$47</definedName>
    <definedName name="_xlnm.Print_Area" localSheetId="5">'3'!$A$1:$I$25</definedName>
    <definedName name="_xlnm.Print_Area" localSheetId="6">'4'!$A$1:$J$41</definedName>
    <definedName name="_xlnm.Print_Area" localSheetId="7">'5'!$A$1:$K$44</definedName>
    <definedName name="_xlnm.Print_Area" localSheetId="8">'6'!$A$1:$I$32</definedName>
    <definedName name="_xlnm.Print_Area" localSheetId="0">'MAIN'!$A$1:$P$34</definedName>
  </definedNames>
  <calcPr fullCalcOnLoad="1"/>
</workbook>
</file>

<file path=xl/comments2.xml><?xml version="1.0" encoding="utf-8"?>
<comments xmlns="http://schemas.openxmlformats.org/spreadsheetml/2006/main">
  <authors>
    <author>RITHIKA</author>
  </authors>
  <commentList>
    <comment ref="A1" authorId="0">
      <text>
        <r>
          <rPr>
            <b/>
            <sz val="8"/>
            <rFont val="Tahoma"/>
            <family val="2"/>
          </rPr>
          <t>RITHIKA:</t>
        </r>
        <r>
          <rPr>
            <sz val="8"/>
            <rFont val="Tahoma"/>
            <family val="2"/>
          </rPr>
          <t xml:space="preserve">
Substitute the number to the converted in to words</t>
        </r>
      </text>
    </comment>
    <comment ref="A100" authorId="0">
      <text>
        <r>
          <rPr>
            <b/>
            <sz val="8"/>
            <rFont val="Tahoma"/>
            <family val="2"/>
          </rPr>
          <t>RITHIKA:</t>
        </r>
        <r>
          <rPr>
            <sz val="8"/>
            <rFont val="Tahoma"/>
            <family val="2"/>
          </rPr>
          <t xml:space="preserve">
Substitute the number to be converted in to words</t>
        </r>
      </text>
    </comment>
    <comment ref="A200" authorId="0">
      <text>
        <r>
          <rPr>
            <b/>
            <sz val="8"/>
            <rFont val="Tahoma"/>
            <family val="2"/>
          </rPr>
          <t>RITHIKA:</t>
        </r>
        <r>
          <rPr>
            <sz val="8"/>
            <rFont val="Tahoma"/>
            <family val="2"/>
          </rPr>
          <t xml:space="preserve">
Substitute the number to be converted in to words</t>
        </r>
      </text>
    </comment>
    <comment ref="A300" authorId="0">
      <text>
        <r>
          <rPr>
            <b/>
            <sz val="8"/>
            <rFont val="Tahoma"/>
            <family val="2"/>
          </rPr>
          <t>RITHIKA:</t>
        </r>
        <r>
          <rPr>
            <sz val="8"/>
            <rFont val="Tahoma"/>
            <family val="2"/>
          </rPr>
          <t xml:space="preserve">
Substitute the number to be converted in to words</t>
        </r>
      </text>
    </comment>
    <comment ref="A400" authorId="0">
      <text>
        <r>
          <rPr>
            <b/>
            <sz val="8"/>
            <rFont val="Tahoma"/>
            <family val="2"/>
          </rPr>
          <t>RITHIKA:</t>
        </r>
        <r>
          <rPr>
            <sz val="8"/>
            <rFont val="Tahoma"/>
            <family val="2"/>
          </rPr>
          <t xml:space="preserve">
Substitute the number to be converted in to words</t>
        </r>
      </text>
    </comment>
    <comment ref="A500" authorId="0">
      <text>
        <r>
          <rPr>
            <b/>
            <sz val="8"/>
            <rFont val="Tahoma"/>
            <family val="2"/>
          </rPr>
          <t>RITHIKA:</t>
        </r>
        <r>
          <rPr>
            <sz val="8"/>
            <rFont val="Tahoma"/>
            <family val="2"/>
          </rPr>
          <t xml:space="preserve">
Substitute the number to be converted in to words</t>
        </r>
      </text>
    </comment>
  </commentList>
</comments>
</file>

<file path=xl/sharedStrings.xml><?xml version="1.0" encoding="utf-8"?>
<sst xmlns="http://schemas.openxmlformats.org/spreadsheetml/2006/main" count="901" uniqueCount="598">
  <si>
    <t>PERSONAL DETAILS</t>
  </si>
  <si>
    <t>Name of the Employee</t>
  </si>
  <si>
    <t>Designation</t>
  </si>
  <si>
    <t>Place of Working</t>
  </si>
  <si>
    <t>Mandal</t>
  </si>
  <si>
    <t>District</t>
  </si>
  <si>
    <t>Residential Address</t>
  </si>
  <si>
    <t>PATIENT DETAILS</t>
  </si>
  <si>
    <t>Name of the Patient</t>
  </si>
  <si>
    <t>Name of the Treatment</t>
  </si>
  <si>
    <t>D.D.O. DETAILS</t>
  </si>
  <si>
    <t>Name of the D.D.O</t>
  </si>
  <si>
    <t>Date of Joing in the Hospital</t>
  </si>
  <si>
    <t>Name of the Hospital</t>
  </si>
  <si>
    <t>Present Scale of Pay</t>
  </si>
  <si>
    <t>Present Basic Pay</t>
  </si>
  <si>
    <t>DESIGNATION</t>
  </si>
  <si>
    <t>DISTRICT</t>
  </si>
  <si>
    <t>GENDER</t>
  </si>
  <si>
    <t>BASIC PAY</t>
  </si>
  <si>
    <t>Assistant Director</t>
  </si>
  <si>
    <t>Adilabad District</t>
  </si>
  <si>
    <t>Male</t>
  </si>
  <si>
    <t>Yes</t>
  </si>
  <si>
    <t>Assistant Engineer</t>
  </si>
  <si>
    <t>Ananthapur District</t>
  </si>
  <si>
    <t>Female</t>
  </si>
  <si>
    <t>No</t>
  </si>
  <si>
    <t>Asst. Commissioner for Govt. Exams</t>
  </si>
  <si>
    <t>APSR Nellore District</t>
  </si>
  <si>
    <t>Asst. Section Officer</t>
  </si>
  <si>
    <t>Chittoor District</t>
  </si>
  <si>
    <t>TYPE OF RESIDENCE</t>
  </si>
  <si>
    <t>HRA PERCENTAGE</t>
  </si>
  <si>
    <t>Asst. Statistical Officer</t>
  </si>
  <si>
    <t>East Godavari District</t>
  </si>
  <si>
    <t>Govt. Quarters</t>
  </si>
  <si>
    <t>Auditor</t>
  </si>
  <si>
    <t>Guntur District</t>
  </si>
  <si>
    <t>Own House</t>
  </si>
  <si>
    <t>Cashier</t>
  </si>
  <si>
    <t>Hyderabad District</t>
  </si>
  <si>
    <t>Rented House</t>
  </si>
  <si>
    <t>Deputy Director</t>
  </si>
  <si>
    <t>Kareemnagar District</t>
  </si>
  <si>
    <t>Deputy Educational Officer</t>
  </si>
  <si>
    <t>Khammam District</t>
  </si>
  <si>
    <t>Deputy Inspector of Schools</t>
  </si>
  <si>
    <t>Krishna District</t>
  </si>
  <si>
    <t>MONTHS</t>
  </si>
  <si>
    <t>C.C.A</t>
  </si>
  <si>
    <t>District B.C. Welfare Officer</t>
  </si>
  <si>
    <t>Kurnool District</t>
  </si>
  <si>
    <t>Not Applicable</t>
  </si>
  <si>
    <t>District Educational Officer</t>
  </si>
  <si>
    <t>Mahboobnagar District</t>
  </si>
  <si>
    <t>GHMC</t>
  </si>
  <si>
    <t>District Tribal Welfare Officer</t>
  </si>
  <si>
    <t>Medak District</t>
  </si>
  <si>
    <t>GVMC</t>
  </si>
  <si>
    <t>Divisional Engineer</t>
  </si>
  <si>
    <t>Nalgonda District</t>
  </si>
  <si>
    <t>Vijayawada</t>
  </si>
  <si>
    <t>Executive Engineer</t>
  </si>
  <si>
    <t>Nizamabad District</t>
  </si>
  <si>
    <t>Other MC</t>
  </si>
  <si>
    <t xml:space="preserve">Gazetted H.M. Gr-I </t>
  </si>
  <si>
    <t>Prakasham District</t>
  </si>
  <si>
    <t xml:space="preserve">Gazetted H.M. Gr-II </t>
  </si>
  <si>
    <t>Ranga Reddy District</t>
  </si>
  <si>
    <t>Joint Director</t>
  </si>
  <si>
    <t>Sreekakulam District</t>
  </si>
  <si>
    <t>SURRENDER CLAIMED DAYS</t>
  </si>
  <si>
    <t>Junior Assistant</t>
  </si>
  <si>
    <t>Vishakapatnam District</t>
  </si>
  <si>
    <t>Junior Lecturer</t>
  </si>
  <si>
    <t>Vizianagaram District</t>
  </si>
  <si>
    <t>L.F.L. Head Master</t>
  </si>
  <si>
    <t>Warangal District</t>
  </si>
  <si>
    <t>L.F.L. Head Mistress</t>
  </si>
  <si>
    <t>West Godavari District</t>
  </si>
  <si>
    <t>Language Pandit</t>
  </si>
  <si>
    <t>YSR Kadapa District</t>
  </si>
  <si>
    <t>Language Pandit (Hindi)</t>
  </si>
  <si>
    <t>Language Pandit (Sanskrit)</t>
  </si>
  <si>
    <t>CPS</t>
  </si>
  <si>
    <t>Language Pandit (Tamil)</t>
  </si>
  <si>
    <t>SCALE OF PAY</t>
  </si>
  <si>
    <t>Language Pandit (Telugu)</t>
  </si>
  <si>
    <t>6700-20110</t>
  </si>
  <si>
    <t>Language Pandit (Urdu)</t>
  </si>
  <si>
    <t>6900-20680</t>
  </si>
  <si>
    <t>Mandal Educational Officer</t>
  </si>
  <si>
    <t>7100-21250</t>
  </si>
  <si>
    <t>Office Subordinate</t>
  </si>
  <si>
    <t>7520-22430</t>
  </si>
  <si>
    <t>Physical Education Teacher</t>
  </si>
  <si>
    <t>7740-23040</t>
  </si>
  <si>
    <t>Principal</t>
  </si>
  <si>
    <t>7960-23560</t>
  </si>
  <si>
    <t>Project Officer</t>
  </si>
  <si>
    <t>8440-24950</t>
  </si>
  <si>
    <t>R.J.D.S.E.</t>
  </si>
  <si>
    <t>9200-27000</t>
  </si>
  <si>
    <t>Record Assistant</t>
  </si>
  <si>
    <t>9460-27700</t>
  </si>
  <si>
    <t>School Assistant</t>
  </si>
  <si>
    <t>10020-29200</t>
  </si>
  <si>
    <t>School Assistant (Bio. Sc.)</t>
  </si>
  <si>
    <t>10900-31550</t>
  </si>
  <si>
    <t>School Assistant (English)</t>
  </si>
  <si>
    <t>11530-33200</t>
  </si>
  <si>
    <t>School Assistant (Hindi)</t>
  </si>
  <si>
    <t>11860-34050</t>
  </si>
  <si>
    <t>School Assistant (Maths)</t>
  </si>
  <si>
    <t>12550-35800</t>
  </si>
  <si>
    <t>School Assistant (Phy. Edn.)</t>
  </si>
  <si>
    <t>12910-36700</t>
  </si>
  <si>
    <t>School Assistant (Phy. Science)</t>
  </si>
  <si>
    <t>13660-38570</t>
  </si>
  <si>
    <t>School Assistant (Soc. Stu.)</t>
  </si>
  <si>
    <t>14860-39540</t>
  </si>
  <si>
    <t>School Assistant (Telugu)</t>
  </si>
  <si>
    <t>15280-40510</t>
  </si>
  <si>
    <t>School Assistant (Urdu)</t>
  </si>
  <si>
    <t>16150-42590</t>
  </si>
  <si>
    <t>Secondary Grade Teacher</t>
  </si>
  <si>
    <t>18030-43630</t>
  </si>
  <si>
    <t>Senior Assistant</t>
  </si>
  <si>
    <t>19050-45850</t>
  </si>
  <si>
    <t>Senior Lecturer</t>
  </si>
  <si>
    <t>20680-46960</t>
  </si>
  <si>
    <t>Superintendent</t>
  </si>
  <si>
    <t>21820-48160</t>
  </si>
  <si>
    <t>23650-49360</t>
  </si>
  <si>
    <t>25600-50560</t>
  </si>
  <si>
    <t>27000-51760</t>
  </si>
  <si>
    <t>29200-53060</t>
  </si>
  <si>
    <t>31550-53060</t>
  </si>
  <si>
    <t>34050-54360</t>
  </si>
  <si>
    <t>37600-54360</t>
  </si>
  <si>
    <t>41550-55660</t>
  </si>
  <si>
    <t>44740-55660</t>
  </si>
  <si>
    <t>Name of the Mandal</t>
  </si>
  <si>
    <t>Name of the District</t>
  </si>
  <si>
    <t>Relationship with Employee</t>
  </si>
  <si>
    <t>Age of the Patient</t>
  </si>
  <si>
    <t>Date of Discharge</t>
  </si>
  <si>
    <t>Date of submission of Proposals to DDO</t>
  </si>
  <si>
    <t>Years</t>
  </si>
  <si>
    <t>A.P. Super Speciality Dental Hospital PVT Ltd, Road No. 2, Banjara Hills, Hyderabad.</t>
  </si>
  <si>
    <t>Aditya Hospital, 4-1-16, Boggulakunta, Tilak Road, Abids, Hyderabad.</t>
  </si>
  <si>
    <t>Alpha Hospital, 23-1-863, Near MCH Swimmingpool, Moghalpura, Hyderabad</t>
  </si>
  <si>
    <t>Amaravathi Institute of Medical Science Pvt. Ltd., Kothapet, Guntur</t>
  </si>
  <si>
    <t>Ameerpet Superspeciality Dental Hospital &amp; Implant Centre, 102 Classic Avenue, 6-3-790/7, Behind chowdary Mansion, Ameerpet, Hyderabad.</t>
  </si>
  <si>
    <t>American Institute of Dentistry, Besides Chermas 8-3-944/12/4, Ameerpet, Hyderabad.</t>
  </si>
  <si>
    <t>Andhra Hospitals, CVR Complex, Prakasam Road, Vijayawada</t>
  </si>
  <si>
    <t>Ankith Multi Specialty Hospital, Ibrahim Patnam, R.R. Dist.</t>
  </si>
  <si>
    <t>Apollo DRDO Hospital, Kanchanbagh, Secunderabad.</t>
  </si>
  <si>
    <t>Apollo Hospital, Jublee Hills, Hyderabad</t>
  </si>
  <si>
    <t>Apollo Hospital, Vikrampuri, Secunderabad.</t>
  </si>
  <si>
    <t>Apollo Hospital, Waltair Mainroad, Visakhapatnam</t>
  </si>
  <si>
    <t>Apollo Hospitals, D.No. 13-1-13, Main Road, Kakinada.</t>
  </si>
  <si>
    <t>Aravind Kidney Centre, 15/402, Brindavanam, Main Road, Nellore.</t>
  </si>
  <si>
    <t>Aravind Nethralaya Meenakshi Diabetes and Endocrinology and Super Speciality Hospital, Swathantra Park Street, Gandhi Nagar, Nellore</t>
  </si>
  <si>
    <t>ARK Hospital, Kukatpally, Hyderabad.</t>
  </si>
  <si>
    <t>Arun Kidney Center, 29-23-9, Tadepallivari Street, Suryaraopet, Vijayawada</t>
  </si>
  <si>
    <t>Asha Hospitals, Court Road, Anantapur.</t>
  </si>
  <si>
    <t>Asian Institute of Gastroenterology, Somajiguda, Hyderabad</t>
  </si>
  <si>
    <t>Aswini Dental Hospital, 143-A Block, Aditya Enclave, opp. Saradhi Studio, Ameerpet, Hyderabad.</t>
  </si>
  <si>
    <t>Aswini Hospital, Near RTC Bus Stand Mangalagiri Road, Guntur </t>
  </si>
  <si>
    <t>Baba Dental Clinic, 2nd Floor, Mediworld, 14-37-39, Maharanipet, Visakhapatnam</t>
  </si>
  <si>
    <t>Bhimavaram Hospital, J.P. Road, Bhimavaram.</t>
  </si>
  <si>
    <t>Bollineni Eye Hospital and Research Center, Dargametta, Nellore.</t>
  </si>
  <si>
    <t>Bollineni Heart Centre, 46-7-47, Danavaipet, Rajhmundry.</t>
  </si>
  <si>
    <t>Bollineni Ramanaiah Memorial Hospital, Ambuja Centre, Durgamitta, Nellore.</t>
  </si>
  <si>
    <t>Care Hospital (A unit of Quality care India Ltd), Banjara Hills, Hyderabad.</t>
  </si>
  <si>
    <t>Care Hospital (Quality Care Inida Limited) Exhibition Road, Nampally, Hyderabad.</t>
  </si>
  <si>
    <t>Care Hospital, Waltair Main Road, Visakhapatnam</t>
  </si>
  <si>
    <t>Chaitanya Dental Hospital, 1-1-230/33 Jyothi Bhavan, Chikkadpally, Hyderabad.</t>
  </si>
  <si>
    <t>Challa Hospital, 7-1-71/A/1, Dharam Karan Road, Ameerpet, Hyderabad.</t>
  </si>
  <si>
    <t>Charitasri Hospitals Ltd., 29-6-8/1, Ramachandra Rao Road, Suryaraopet, Vijayawada - 520002.</t>
  </si>
  <si>
    <t>City Cardiac Research Center Ltd, Ring Road, Near ITI College, Vijyawada - 520008.</t>
  </si>
  <si>
    <t>City Super Speciality Dental Hospital, Shobha Pavani Complex, 1 st Floor, Vidya Nagar, Hyderabad.</t>
  </si>
  <si>
    <t>Dental Venue Multi Speciality Hospital, F-14, First Floor, Deepthi Apartments, S.P. Road, Secunderabad.</t>
  </si>
  <si>
    <t>Diacon Diabetes Specialty Centre &amp; Diagnostics, VV's Vintage Boulavard, 1st Floor, H.No. 6-3-1093, Rajbhavan Road, Somajiguda, Hyderabad.</t>
  </si>
  <si>
    <t>Dilsuknagar Superspeciality Dental Hospital, Sirigiri Complex, Dilsulknagar, Hyderabad.</t>
  </si>
  <si>
    <t>Dr. Gowds Dental Hospitals, #19, Durga Enclave, Road No.12, Banjara Hills, Hyderabad</t>
  </si>
  <si>
    <t>Dr. J.S.R. Dental Health Speciality, 1-128, Surya Towers, Bhavani Nagar, Malkajgiri, Hyderabad.</t>
  </si>
  <si>
    <t>Dr. Sridhar International Dental Hospital &amp; Research Center, Eluru Road, Vijayawada.</t>
  </si>
  <si>
    <t>E.N.T. Nursing Home, Bhagathsingh Statu Center, Kothapet, Guntur</t>
  </si>
  <si>
    <t>FMS Dental Hospital, Aiyangar Plaza, Bank Street, Koti, Hyderbad</t>
  </si>
  <si>
    <t>Frontier Lifeline (Pvt. Ltd.), Chennai</t>
  </si>
  <si>
    <t>Geeta Mutli Speciality  Hospital, Seceunderabad.</t>
  </si>
  <si>
    <t>Global Hospitals ( Aunit of Ravindranath GE Medical Association Pvt. Ltd.), Lakadi-Ka- Pool, Hyderabad</t>
  </si>
  <si>
    <t>Global Hospitals, Banjara Hills, Hyderabad</t>
  </si>
  <si>
    <t>Global Meidcal Centre (A unit of Andhra Helath Diagnositc Services Ltd.,) 27-39-1, MG Road, Vijayawada - 520 002</t>
  </si>
  <si>
    <t>Gowri Gopal Hospitals Pvt. Ltd., Kurnool</t>
  </si>
  <si>
    <t>GSL General Hospital, NH-5, Lakshmi Puram, Rajhmundry.</t>
  </si>
  <si>
    <t>GVR Childrens Hospital, 43/48, 2nd Lane, N.R.Pet, Kurnool - 518004.</t>
  </si>
  <si>
    <t>Harini Gastro &amp; Liver Centre, 29-14-51, Prakasam Road, Suryaraopet, Vijayawada.</t>
  </si>
  <si>
    <t>Health Hospitals Prakasam Road, Tenali - 522201,Guntur District.</t>
  </si>
  <si>
    <t>Heart Care Centre, Dornakal Raod, Near Andhra Bank, Suryaraopet, Vijayawada.</t>
  </si>
  <si>
    <t>Help Hospital, MG Road, Vijayawada</t>
  </si>
  <si>
    <t>Heritage Hospital, 6-3-907/2, Somajiguda, Hyderabad</t>
  </si>
  <si>
    <t>Hope Childrens Hospital, 5-9-24/81, Lake Hills Road, Basheerbagh, Hyderabad - 500463.</t>
  </si>
  <si>
    <t>Hyderabad Kidney &amp; Laproscopic Centre, Judges Colony,Malakpet, Hyderabad.</t>
  </si>
  <si>
    <t>Image Hospital ( Image Health CareLimited)Ameerpet, Hyderabad</t>
  </si>
  <si>
    <t>Indo- American Cancer Institute &amp; Research Centre, Banjara Hills, Hyderabad</t>
  </si>
  <si>
    <t>Jaya Hospitals, Chowrastha, Hanamkonda, Warangal</t>
  </si>
  <si>
    <t>Kalyani Dental Hospital Dentistry &amp; Implant Centre, Opp. Green Park Hotel, Begumpet, Hyderabad.</t>
  </si>
  <si>
    <t>Kamineni Hospitals, L.B.Nagar, Hyderabad</t>
  </si>
  <si>
    <t>Karumuri Hospitals, Old Club Road, Guntur - 522001.</t>
  </si>
  <si>
    <t>Kinnera Super Speciality Hospital, Wyra Road, Khammam</t>
  </si>
  <si>
    <t>KNM Smile Dental Hospital, 104, Sai Towers, Beside Kalaniketan, Main Road, Dilshuk Nagar, Hyderabad.</t>
  </si>
  <si>
    <t>Konaseema Institute of Medical Sciences, NH - 214, Chaitanya Nagar, Amalapuram - 533 201, East Godavari.</t>
  </si>
  <si>
    <t>Krishna Children's Hospital, (A unit Ashwik Hospital Pvt Ltd), Niloufer Hospital Road, Opp-Hanuman Temple, Lakdikapool, Hyderabad - 500006.</t>
  </si>
  <si>
    <t>Krishna Institute of Medical Sceinces, Minister Road, Begumpet, Hyderabad.</t>
  </si>
  <si>
    <t>Life Line Hospitals, 2-4-152, Ram Nagar, Hanmakonda, Warangal District.</t>
  </si>
  <si>
    <t>Lions District 324-C1, Cancer Treatment &amp; Research Centre, Seethammadhara (NE), Visakhapatnam - 530013.</t>
  </si>
  <si>
    <t>Lotus Children's Hospital, Lakdika Pool, Hyderabad.</t>
  </si>
  <si>
    <t>Medwin General Hospital, Mankamma Thota, Karimnagar.</t>
  </si>
  <si>
    <t>Medwin Hospital, Chirag Ali Lane, Hyderabad</t>
  </si>
  <si>
    <t>New Life Hospital, Kamal Theatre Complex, Chaderghat, Hyderabad.</t>
  </si>
  <si>
    <t>Padma Chandra Super Specialty Hospital, Budhawarpet, Kurnool.</t>
  </si>
  <si>
    <t>Partha Dental Hospital &amp; Research Centre,  Rama Talkies Circle , Viskhapatanam </t>
  </si>
  <si>
    <t>Partha Dental Hospital &amp; Research Centre, 600/44/77, P.K. Layout,Tirupathi.</t>
  </si>
  <si>
    <t>Rukku's save-in-smile Cosmetic and Dental specilaity Hospital, Barkatpura, Hyderabad.</t>
  </si>
  <si>
    <t>Sai Bhavani Super Specialty Hospital, Main Road, Shapur Nagar, Jeedimetla, Hyderabad.</t>
  </si>
  <si>
    <t>Sai Care Hospital, Ambadkar Statue, Hanumakonda, Warangal</t>
  </si>
  <si>
    <t>Sai Krishna Super Speciality Neuro &amp; Trauma Hospital, Kachiguda, Hyderabad</t>
  </si>
  <si>
    <t>Sai Vani Hospital (A Unit of Lakshmi Jaya Hospitals Ltd., Opp. Indira Park, Domalguda, Hyderabad</t>
  </si>
  <si>
    <t>Sai Venkata Sai Medical College&amp; Hospital, Yenugonda, Mahabubnagar - 2</t>
  </si>
  <si>
    <t>Sanjana Palamoor Nursing Home, D.No. 8-6-257/7, Padmavathi Colony, Mahaboobnagar.</t>
  </si>
  <si>
    <t>Sankar Foundation Eye Hospital, D.No. 16-152, Srinivasa Nagar, Simhachalam Road, Visakhapatnam - 530027.</t>
  </si>
  <si>
    <t>Satya Kidney Centre, Street No.4, Himayathnagar, Hyderabad.</t>
  </si>
  <si>
    <t>Seven Hills Hospital, Rockdale Layout, Visakhapatanam </t>
  </si>
  <si>
    <t>Sharat Laser Eye Hospital, D.No. 3-1-119, Kakatiya Colony, Alankar Circle, Hanamkonda, Warangal Dist.</t>
  </si>
  <si>
    <t>Shravana Hospitals, 5-3-847, Mozamjahi Market, Hyderabad</t>
  </si>
  <si>
    <t>Sibar Charitable Trust (Cancer Hospital), Governorpet,Vijayawada</t>
  </si>
  <si>
    <t>Sigma Hospital, (A Unit of D.B.R Hospital Pvt. Ltd.,35,S.D. Road, Secunderabad</t>
  </si>
  <si>
    <t>Siri Dental Clinic, Narayanaguda, Hyd.</t>
  </si>
  <si>
    <t>Smiline Dental Hospital, Main Road, Ameerpet, Hyderabad</t>
  </si>
  <si>
    <t>Smt. Bhagwan Devi Hospital, 21-7-191, Mama Jumla Pathak Charkaman, Hyderabad - 500002.</t>
  </si>
  <si>
    <t>Soumya Multi Speciality Hospital, Karkhana, Secunderabad </t>
  </si>
  <si>
    <t>Sri Devi Eye Hospital, 29-6-13A, Nakkal Road, Suryaraopet, Vijayawada.</t>
  </si>
  <si>
    <t>Sri Sai Hospitals, 5/2, Arundalpet, Guntur - 522002</t>
  </si>
  <si>
    <t>Sri Sai Kidney Center, (A Unit of Twin Cities Kidney Center Pvt Ltd.), 7-1-59/4/8, Near Lal Bunglow, Ameerpet, Hyderabad.</t>
  </si>
  <si>
    <t>Sri Vijaya Durga Cardiac Centre 46-728-C, Budhawarpet, Kurnool</t>
  </si>
  <si>
    <t>Sridhar Super Speciality Dental Hospital, Opp. Gold Spot, Ameerpet, Hyderabad.</t>
  </si>
  <si>
    <t>St. Ann's Hospital, Fathimanagar, Kazipet, Warangal</t>
  </si>
  <si>
    <t>SVR Neuro Hospital ( Aunit of SVR Neuro &amp; Trauma Super Speciality Hospital  Pvt. Ltd., M.G. Road, Vijayawada</t>
  </si>
  <si>
    <t>SVS Dental Hospital, Opp. Bata R.P. Road, Seceunderabad.</t>
  </si>
  <si>
    <t>Swatantra Hospitals (Multi Specialities) Pvt. Ltd. Near Kambala Park, Rajahmundry</t>
  </si>
  <si>
    <t>Udai Clinic Orthopedic Center, Chappal Road, Hyderabad.</t>
  </si>
  <si>
    <t>Usha Cardiac Centre, Labbipet, M.G.Road, Vijayawada.</t>
  </si>
  <si>
    <t>Usha Mullapudi Cardiac Centre, Gajularamaram, Qutubullahpur Municipality, R.R.District, Hyderabad.</t>
  </si>
  <si>
    <t>Vamshi Multispciality Dental Hospital, 102-104, Ist Floor, Agraj Plaza, Main Road, R.R. Pet, Eluru, W.G. Dist.</t>
  </si>
  <si>
    <t>Vasavi ENT &amp; Cancer Institute, 6-1-91, Opp. Meera Theatre, Lakdikapool, Hyderabad - 500004.</t>
  </si>
  <si>
    <t>Vasvi Eye Hospital, 5-7-17, Khaleelwadi, Nizamabad.</t>
  </si>
  <si>
    <t>Vijaya Eye Hospital, 5-8-104, Lakshimpuram, Guntur </t>
  </si>
  <si>
    <t>Vijaya Health Care Centre,8-2- 86,Kumariguda, Near Passport office, Secunderabad.</t>
  </si>
  <si>
    <t>Vijaya Super Speciality Dental Hospital, opp. Rama Talkies, C.B.M. Compound, Visakhapatnam.</t>
  </si>
  <si>
    <t>Vijetha Hospital (A unit of Vijetha Helath Care and Research Centre Pvt. Ltd.) Suryaraopet Eluru Road, Vijayawada</t>
  </si>
  <si>
    <t>Viswa Bharati Super Speciality Hospital, Gayatri Estates, Kurnool </t>
  </si>
  <si>
    <t>Wockhardt Hospitals, 4-1-1227, King Koti Road, Abids, Hyderabad – 500001.</t>
  </si>
  <si>
    <t>Woodlands Hospital, Barkatpura, Hyderabad</t>
  </si>
  <si>
    <t>Yashoda Hospital, Secunderabad</t>
  </si>
  <si>
    <t>Yashoda Super Speciality Hospital, Somajiguda, Hyderabad</t>
  </si>
  <si>
    <t>LIST OF RECOGNISED HOSPITALS</t>
  </si>
  <si>
    <t>DD-MM-YYYY</t>
  </si>
  <si>
    <t>MEDICAL REIUMBURSEMENT FOR STATE GOVERNMENT EMPLOYEES</t>
  </si>
  <si>
    <t>Sri.</t>
  </si>
  <si>
    <t>Smt.</t>
  </si>
  <si>
    <t>Kum.</t>
  </si>
  <si>
    <t>Father</t>
  </si>
  <si>
    <t>Mother</t>
  </si>
  <si>
    <t>Legal Hier</t>
  </si>
  <si>
    <t>self</t>
  </si>
  <si>
    <t>Husband</t>
  </si>
  <si>
    <t>Wife</t>
  </si>
  <si>
    <t>Son</t>
  </si>
  <si>
    <t>Daughter</t>
  </si>
  <si>
    <t>Widower</t>
  </si>
  <si>
    <t>Nephew</t>
  </si>
  <si>
    <t>Niece</t>
  </si>
  <si>
    <t>Amount of Hospital Bill in figures (Rs.)</t>
  </si>
  <si>
    <t>DDO Desgn</t>
  </si>
  <si>
    <t>Head Master</t>
  </si>
  <si>
    <t>Head Mistress</t>
  </si>
  <si>
    <t>D.D.O. Place of Working</t>
  </si>
  <si>
    <t>D.D.O. Mandal</t>
  </si>
  <si>
    <t>D.D.O. District</t>
  </si>
  <si>
    <t>Please select the documents that are enclosed with Bill</t>
  </si>
  <si>
    <t>DOCUMENTS TO BE ENCLOSED</t>
  </si>
  <si>
    <t>Baby.</t>
  </si>
  <si>
    <t>Master.</t>
  </si>
  <si>
    <t>Miss.</t>
  </si>
  <si>
    <t>Mrs.</t>
  </si>
  <si>
    <t>Emp Res</t>
  </si>
  <si>
    <t>Place of working</t>
  </si>
  <si>
    <t>Scale of Pay</t>
  </si>
  <si>
    <t>Basic Pay</t>
  </si>
  <si>
    <t>Add1</t>
  </si>
  <si>
    <t>Add2</t>
  </si>
  <si>
    <t>Add3</t>
  </si>
  <si>
    <t>Relationship with Emp</t>
  </si>
  <si>
    <t>Age of Patient</t>
  </si>
  <si>
    <t>Amount in Figures</t>
  </si>
  <si>
    <t>Amount in Words</t>
  </si>
  <si>
    <t>Date of Joining</t>
  </si>
  <si>
    <t>Date of submission of Proposal to DDO</t>
  </si>
  <si>
    <t>Name of the DDO</t>
  </si>
  <si>
    <t>APPENDIX – II</t>
  </si>
  <si>
    <t>APPLICATION FOR CLAIMING REFUND OF MEDICAL EXPENSES INCURRED IN CONNECTION WITH MEDICAL ATTENDANCE AND TREATMENT OF GOVERNMENT SERVANT AND THEIR FAMILIES</t>
  </si>
  <si>
    <t>Name, Designation &amp; Section of Government Servant (in block letters)</t>
  </si>
  <si>
    <t>Office in which Employed</t>
  </si>
  <si>
    <t>Pay of the Government Servant as defined in F.Rs. and other employments which should be shown separately</t>
  </si>
  <si>
    <t>Place of Duty</t>
  </si>
  <si>
    <t>Full Residential Address with door number, name of the Mohalla and District</t>
  </si>
  <si>
    <t>Name of the Patient, his/her relationship to the Government Servant, in case of children state age also</t>
  </si>
  <si>
    <t>Place at which the patient fell ill</t>
  </si>
  <si>
    <t>Nature of illness and its duration</t>
  </si>
  <si>
    <t>Details of amount claimed, cost of Medicines purchased from the market/ list of Medicines purchased with cash memos, and the Essentiality Certificate should be attached each in duplicate signed</t>
  </si>
  <si>
    <t xml:space="preserve">List of Medicines in detailed </t>
  </si>
  <si>
    <t>and</t>
  </si>
  <si>
    <t>Essentiality Certificates are enclosed</t>
  </si>
  <si>
    <t>Total amount claimed</t>
  </si>
  <si>
    <t>List of Enclosures</t>
  </si>
  <si>
    <t>PIN CODE</t>
  </si>
  <si>
    <t>Add4</t>
  </si>
  <si>
    <t>Kurnool Heart &amp; Brain Centre, 43-1-1-K-B-4, Sapthagiri Nagar, A-Camp Extension, Near New Ayyappa swamy Temple, Kurnool.</t>
  </si>
  <si>
    <t>L.K. Hospitals Pvt. Ltd., 4-159 &amp; 4-172, Maruthi Nagar, Malkajgiri, Ranga Reddy Dist.</t>
  </si>
  <si>
    <t>Lalitha Superspeciality Hospital Heart &amp; Brain Centre, Gowrisankar Theatre Road, Kothapet, Guntur.</t>
  </si>
  <si>
    <t>Lazarus Hospital, Waltair main road, Visakhapatnam</t>
  </si>
  <si>
    <t>Life Hospitals (a Unit of Sai Balaji Health Care) Shivam Road, D.D. Colony, Hyderabad - 500 007</t>
  </si>
  <si>
    <t>Life Kare Dental Hospital, 9-7-83/1, Sri Laxmi Complex, Maruthi Nagar, Santhosh Nagar, Hyderabad - 500059.</t>
  </si>
  <si>
    <t>M.S. Multi Speciality Dental Hospital, 8-2-165/8, Wyra Road, Khammam</t>
  </si>
  <si>
    <t>Madhava Nursing Home, 43, Sarojini Devi Road, Secunderabad.</t>
  </si>
  <si>
    <t>Mamatha General Hospital, 5-7-200, Giri Prasad Nagar, Urban Mandal, Khammam Dist.</t>
  </si>
  <si>
    <t>Maxivision Laser Centre Pvt. Ltd., Begumpet, Hyderabad</t>
  </si>
  <si>
    <t>Mediciti Hospital, 5-9-22, Secretariat Raod, Sarovar Complex, Hyderabad - 500063.</t>
  </si>
  <si>
    <t>Meena Hospital, Sai Ranga Towers, Thukaram Gate, North Lallaguda, Secunderabad -17.</t>
  </si>
  <si>
    <t>MNR Medical College &amp; Hospital, Fasalwadi, Sangareddy, Medak District.</t>
  </si>
  <si>
    <t>Modern Eye Hospital, &amp; Research Centre 16-11-101, Beside Venkataramana Hotel Lane Pogathota, Nellore - 524 001</t>
  </si>
  <si>
    <t>MVS Accident Hospital, Suryaraopet, Vijayawada</t>
  </si>
  <si>
    <t>Mythri Multi Speciality Hospitals, Ameerpet, Hyderabad</t>
  </si>
  <si>
    <t>N. N. Speciality Dental Hospital, N.H. 7, Tirumala Theatre Road, Nirmal, Adilabad.</t>
  </si>
  <si>
    <t>Nagarjuna Hospitals,Kanuru, Vijayawada-7</t>
  </si>
  <si>
    <t>Narayana Medical College and Hospital, Chinta Reddy Palem, Nellore</t>
  </si>
  <si>
    <t>Navata Multi Speciality Dental Care Center, 5-6-224, Saraswathi Nagar, Opp. RDO Office, Nizamabad. </t>
  </si>
  <si>
    <t>Naveen Dental Hospital, 151-A, Sri Ram Street, Tirupthi.</t>
  </si>
  <si>
    <t>Navya Nethralaya 2-2-349, K.V. Layout, (Near LIC Office) Tirupathi</t>
  </si>
  <si>
    <t>Nightingale Hospital, 17-1-383/N.S/3 &amp; 4, Opp. Amber Biscult Factory, Nagarjuna Sagar Road, Hyderabad.</t>
  </si>
  <si>
    <t>NRI General Hospital, Chinakakani, Guntur District.</t>
  </si>
  <si>
    <t>Pinamaneni Care Hospital, Siddhartha Nagar, Vijayawada</t>
  </si>
  <si>
    <t>Poulomi Hospital, Rukminipuri Colony, Dr. A.S. Rao Nagar, Main Road, Secunderabad.</t>
  </si>
  <si>
    <t>Pragna Children's Hospital, 6-3-347/22/B/1, Dwarkapuri Colony, Near Sai Baba Temple, Punjagutta, Hyderabad</t>
  </si>
  <si>
    <t>Premier Hospital, Masab tank, Humayun Nagar, Mehdipatnam, Hyderabad.</t>
  </si>
  <si>
    <t>Purna Heart Institute Kovelamudivari Street, Suryaraopet,Vijayawada  </t>
  </si>
  <si>
    <t>R.K. Super Speciality Dental Hospital, Andhra Bank Complex, Kothapet Cross Roads, Hyderabad</t>
  </si>
  <si>
    <t>Rainbow Children Hospital,Banjara Hills, Hyderabad</t>
  </si>
  <si>
    <t>Raju Neuro &amp; Multispeciality Hospital,and Raju Emergency Hospital, 76-4-7, Gandhipuram-II, Rajahmundry</t>
  </si>
  <si>
    <t>Ram Hospital, Shapur Nagar, IDA Jeedimetla, Hyderabad-500055</t>
  </si>
  <si>
    <t>Ravi Institute of Child Health (RICH Hospitals) 16-11/131, Kasturidevi Nagar, Pogathota, Nellore</t>
  </si>
  <si>
    <t>Remedy Heart Institute (A unit of Remedy Hospital Ltd.), Opp. TTD, Himayatnagar, Hyderabad</t>
  </si>
  <si>
    <t>Remedy Hospitals, Ferozguda, Balanagar, Hyderabad.</t>
  </si>
  <si>
    <t>Remedy Hospitals, Road No.4, KPHB Colony Kukatpally, Hyderabad - 500 072 </t>
  </si>
  <si>
    <t>Rohini Medicare (Pvt.) Limited, Subedari, Hanamkonda - 506 001, Warangal.</t>
  </si>
  <si>
    <t>Royal Hospitals, 33-25-45, Kasturi Bai Pet, Vijayawada</t>
  </si>
  <si>
    <t>Yashoda Suepr Speciality Hospital, Malakpet, Hyderabad</t>
  </si>
  <si>
    <t>From:</t>
  </si>
  <si>
    <t>To:</t>
  </si>
  <si>
    <t>Rs.</t>
  </si>
  <si>
    <t>ENCLOSURES</t>
  </si>
  <si>
    <t>SUM</t>
  </si>
  <si>
    <t xml:space="preserve">              I here by declare that, the statements in this application are true to the best of my knowledge and belief and that the person for whom Medical Expenses were incurred is a member of my family as defined under the Govt. Servant Medical Attendance Rules and wholly dependent upon me.</t>
  </si>
  <si>
    <t>Signature of the 
Government Servant</t>
  </si>
  <si>
    <t>Signature of the
Head of the Office</t>
  </si>
  <si>
    <t>Dates of Treatment</t>
  </si>
  <si>
    <t>Name and Address of Hospital</t>
  </si>
  <si>
    <t>Category of the Hospital</t>
  </si>
  <si>
    <t>Government</t>
  </si>
  <si>
    <t>Private</t>
  </si>
  <si>
    <t>Category of Hospital</t>
  </si>
  <si>
    <t>NO</t>
  </si>
  <si>
    <t xml:space="preserve">   Signature of the
Government Servant</t>
  </si>
  <si>
    <t>From</t>
  </si>
  <si>
    <t>Adilabad</t>
  </si>
  <si>
    <t>Ananthapur</t>
  </si>
  <si>
    <t>Nellore</t>
  </si>
  <si>
    <t>Chittoor</t>
  </si>
  <si>
    <t>Guntur</t>
  </si>
  <si>
    <t>Hyderabad</t>
  </si>
  <si>
    <t>Kareem Nagar</t>
  </si>
  <si>
    <t>Khammam</t>
  </si>
  <si>
    <t>Kurnool</t>
  </si>
  <si>
    <t>Mahboobnagar</t>
  </si>
  <si>
    <t>Sanga Reddy</t>
  </si>
  <si>
    <t>Nalgonda</t>
  </si>
  <si>
    <t>Nizamabad</t>
  </si>
  <si>
    <t>Ongole</t>
  </si>
  <si>
    <t>Sreekakulam</t>
  </si>
  <si>
    <t>Vishakapatnam</t>
  </si>
  <si>
    <t>Vizianagaram</t>
  </si>
  <si>
    <t>Warangal</t>
  </si>
  <si>
    <t>Kakinada</t>
  </si>
  <si>
    <t>Kadapa</t>
  </si>
  <si>
    <t>To</t>
  </si>
  <si>
    <t>Respected Madam,</t>
  </si>
  <si>
    <t>Sub:</t>
  </si>
  <si>
    <t>Ref:</t>
  </si>
  <si>
    <t>1. G.O. Ms.No. 74, M&amp;H Dept., dated: 15-03-2005.</t>
  </si>
  <si>
    <t>2. G.O.Ms.No. 105, M&amp;H Dept., dated: 09-04-2007.</t>
  </si>
  <si>
    <t>3. Medical Bills issued by the Doctor concerned.</t>
  </si>
  <si>
    <t>4. Proposals received from the incumbent dated:</t>
  </si>
  <si>
    <t>-o0o-</t>
  </si>
  <si>
    <t>Machilipatnam</t>
  </si>
  <si>
    <t>Elure</t>
  </si>
  <si>
    <t>Thanking You Madam.</t>
  </si>
  <si>
    <t>Enclosures:</t>
  </si>
  <si>
    <t>Yours faithfully,</t>
  </si>
  <si>
    <t>GOVERNMENT OF ANDHRA PRADESH
DEPARTMENT OF SCHOOL EDUCATION</t>
  </si>
  <si>
    <t>Date:</t>
  </si>
  <si>
    <t>2. G.O. Ms.No. 105, M&amp;H Dept., dated: 09-04-2007.</t>
  </si>
  <si>
    <t>NON DRAWL CERTIFICATE</t>
  </si>
  <si>
    <t>(As per instructions issued in C &amp; DSE, A.P., Hyderabad Procs. Rc.No. 8878/D3-4/2009, dated: 02-09-2009)</t>
  </si>
  <si>
    <t>Non Drawl Certificate</t>
  </si>
  <si>
    <t>Signature of the 
Government Servant.</t>
  </si>
  <si>
    <t>Signature of the 
Drawing &amp; Disbursing Officer.</t>
  </si>
  <si>
    <t>he</t>
  </si>
  <si>
    <t>she</t>
  </si>
  <si>
    <t>DEPENDENT CERTIFICATE</t>
  </si>
  <si>
    <t>his</t>
  </si>
  <si>
    <t>her</t>
  </si>
  <si>
    <t>DEPENDENT CERTIFICATE GIVEN BY THE GOVERNMENT SERVANT</t>
  </si>
  <si>
    <t>Signature of the
Drawing &amp; Disbursing Officer.</t>
  </si>
  <si>
    <t>CLICK ON THE FOLLOWING LINKS</t>
  </si>
  <si>
    <t>Letter to the D.D.O.</t>
  </si>
  <si>
    <t>Letter to the Higher Authorities</t>
  </si>
  <si>
    <t>Non-Drawl Certificate</t>
  </si>
  <si>
    <t>Check List for sending Proposals.</t>
  </si>
  <si>
    <t>Appendix - II</t>
  </si>
  <si>
    <t>Dependent Certificate.</t>
  </si>
  <si>
    <t>BACK TO MAIN</t>
  </si>
  <si>
    <t>S. Gurunadha Rao</t>
  </si>
  <si>
    <r>
      <rPr>
        <b/>
        <sz val="12"/>
        <color indexed="17"/>
        <rFont val="Verdana"/>
        <family val="2"/>
      </rPr>
      <t>Developed By:</t>
    </r>
    <r>
      <rPr>
        <b/>
        <sz val="10"/>
        <rFont val="Verdana"/>
        <family val="2"/>
      </rPr>
      <t xml:space="preserve">
</t>
    </r>
    <r>
      <rPr>
        <b/>
        <sz val="10"/>
        <color indexed="36"/>
        <rFont val="Verdana"/>
        <family val="2"/>
      </rPr>
      <t xml:space="preserve">K. Sreenivas Reddy working on deputation at O/o the District Educational Officer, Hyderabad District.
</t>
    </r>
    <r>
      <rPr>
        <b/>
        <sz val="10"/>
        <color indexed="10"/>
        <rFont val="Verdana"/>
        <family val="2"/>
      </rPr>
      <t>Please verify with experts before submission.</t>
    </r>
    <r>
      <rPr>
        <b/>
        <sz val="10"/>
        <color indexed="36"/>
        <rFont val="Verdana"/>
        <family val="2"/>
      </rPr>
      <t xml:space="preserve">
</t>
    </r>
    <r>
      <rPr>
        <b/>
        <sz val="10"/>
        <rFont val="Verdana"/>
        <family val="2"/>
      </rPr>
      <t xml:space="preserve">
</t>
    </r>
    <r>
      <rPr>
        <b/>
        <sz val="10"/>
        <color indexed="56"/>
        <rFont val="Verdana"/>
        <family val="2"/>
      </rPr>
      <t>For your valuable suggestion please contact 
Ph.No. 9848363735 (or) ksr_0708@yahoo.co.in</t>
    </r>
  </si>
  <si>
    <t>Note: To unprotect the sheets  from 1 to 6 password: TEACHER</t>
  </si>
  <si>
    <t>Khairthabad</t>
  </si>
  <si>
    <t>H.No. 16-1-178/A/9</t>
  </si>
  <si>
    <t>Hari Puri Colony</t>
  </si>
  <si>
    <t>Y. Sarala</t>
  </si>
  <si>
    <t>Govt. High School, Begum Bazar</t>
  </si>
  <si>
    <t>Fever</t>
  </si>
  <si>
    <r>
      <rPr>
        <b/>
        <u val="single"/>
        <sz val="11"/>
        <rFont val="Verdana"/>
        <family val="2"/>
      </rPr>
      <t>Lr. No. __________, Dt: __________</t>
    </r>
    <r>
      <rPr>
        <b/>
        <sz val="11"/>
        <rFont val="Verdana"/>
        <family val="2"/>
      </rPr>
      <t xml:space="preserve"> .</t>
    </r>
  </si>
  <si>
    <t xml:space="preserve">              A note to that effect has also been made in the records of the school.</t>
  </si>
  <si>
    <t>Zero</t>
  </si>
  <si>
    <t>Ten</t>
  </si>
  <si>
    <t>One</t>
  </si>
  <si>
    <t>Eleven</t>
  </si>
  <si>
    <t>Two</t>
  </si>
  <si>
    <t>Twenty</t>
  </si>
  <si>
    <t>Twelve</t>
  </si>
  <si>
    <t>Three</t>
  </si>
  <si>
    <t>Thirty</t>
  </si>
  <si>
    <t>Thirteen</t>
  </si>
  <si>
    <t>LAKHS CONVERSION</t>
  </si>
  <si>
    <t>Four</t>
  </si>
  <si>
    <t>Fourty</t>
  </si>
  <si>
    <t>Fourteen</t>
  </si>
  <si>
    <t>Lakhs</t>
  </si>
  <si>
    <t>Five</t>
  </si>
  <si>
    <t>Fifty</t>
  </si>
  <si>
    <t>Fifteen</t>
  </si>
  <si>
    <t>Ten Thousand</t>
  </si>
  <si>
    <t>Six</t>
  </si>
  <si>
    <t>Sixty</t>
  </si>
  <si>
    <t>Sixteen</t>
  </si>
  <si>
    <t>Thousand</t>
  </si>
  <si>
    <t>Seven</t>
  </si>
  <si>
    <t>Seventy</t>
  </si>
  <si>
    <t>Seventeen</t>
  </si>
  <si>
    <t>Hundred</t>
  </si>
  <si>
    <t>Eight</t>
  </si>
  <si>
    <t>Eighty</t>
  </si>
  <si>
    <t>Eighteen</t>
  </si>
  <si>
    <t>Tens</t>
  </si>
  <si>
    <t>Nine</t>
  </si>
  <si>
    <t>Ninety</t>
  </si>
  <si>
    <t>Nineteen</t>
  </si>
  <si>
    <t>TEN THOUSAND CONVERSION</t>
  </si>
  <si>
    <t>Twenty One</t>
  </si>
  <si>
    <t>Twenty Two</t>
  </si>
  <si>
    <t>Twenty Three</t>
  </si>
  <si>
    <t>Twenty Four</t>
  </si>
  <si>
    <t>Twenty Five</t>
  </si>
  <si>
    <t>Twenty Six</t>
  </si>
  <si>
    <t>Twenty Seven</t>
  </si>
  <si>
    <t>Twenty Eight</t>
  </si>
  <si>
    <t>Twenty Nine</t>
  </si>
  <si>
    <t>Thirty One</t>
  </si>
  <si>
    <t>Thirty Two</t>
  </si>
  <si>
    <t>Thirty Three</t>
  </si>
  <si>
    <t>Thirty Four</t>
  </si>
  <si>
    <t>Thirty Five</t>
  </si>
  <si>
    <t>THOUSAND CONVERSION</t>
  </si>
  <si>
    <t>Thirty Six</t>
  </si>
  <si>
    <t>Thirty Seven</t>
  </si>
  <si>
    <t>Thirty Eight</t>
  </si>
  <si>
    <t>Thirty Nine</t>
  </si>
  <si>
    <t>Fourty One</t>
  </si>
  <si>
    <t>Fourty Two</t>
  </si>
  <si>
    <t>Fourty Three</t>
  </si>
  <si>
    <t>Fourty Four</t>
  </si>
  <si>
    <t>Fourty Five</t>
  </si>
  <si>
    <t>Fourty Six</t>
  </si>
  <si>
    <t>Fourty Seven</t>
  </si>
  <si>
    <t>Fourty Eight</t>
  </si>
  <si>
    <t>HUNDRED CONVERSION</t>
  </si>
  <si>
    <t>Fourty Nine</t>
  </si>
  <si>
    <t>Fifty One</t>
  </si>
  <si>
    <t>Fifty Two</t>
  </si>
  <si>
    <t>Fifty Three</t>
  </si>
  <si>
    <t>Fifty Four</t>
  </si>
  <si>
    <t>Fifty Five</t>
  </si>
  <si>
    <t>Fifty Six</t>
  </si>
  <si>
    <t>Fifty Seven</t>
  </si>
  <si>
    <t>Fifty Eight</t>
  </si>
  <si>
    <t>Fifty Nine</t>
  </si>
  <si>
    <t>Sixty One</t>
  </si>
  <si>
    <t>Sixty Two</t>
  </si>
  <si>
    <t>Sixty Three</t>
  </si>
  <si>
    <t>Sixty Four</t>
  </si>
  <si>
    <t>Sixty Five</t>
  </si>
  <si>
    <t>Sixty Six</t>
  </si>
  <si>
    <t>Sixty Seven</t>
  </si>
  <si>
    <t>Sixty Eight</t>
  </si>
  <si>
    <t>Sixty Nine</t>
  </si>
  <si>
    <t>Seventy One</t>
  </si>
  <si>
    <t>Seventy Two</t>
  </si>
  <si>
    <t>Seventy Three</t>
  </si>
  <si>
    <t>Seventy Four</t>
  </si>
  <si>
    <t>Seventy Five</t>
  </si>
  <si>
    <t>Seventy Six</t>
  </si>
  <si>
    <t>Seventy Seven</t>
  </si>
  <si>
    <t>Seventy Eight</t>
  </si>
  <si>
    <t>Seventy Nine</t>
  </si>
  <si>
    <t>Eighty one</t>
  </si>
  <si>
    <t>Eighty Two</t>
  </si>
  <si>
    <t>Eighty Three</t>
  </si>
  <si>
    <t>Eighty Four</t>
  </si>
  <si>
    <t>Eighty Five</t>
  </si>
  <si>
    <t>Eighty Six</t>
  </si>
  <si>
    <t>Eighty Seven</t>
  </si>
  <si>
    <t>Eighty Eight</t>
  </si>
  <si>
    <t>Eighty Nine</t>
  </si>
  <si>
    <t>Ninety One</t>
  </si>
  <si>
    <t>Ninety Two</t>
  </si>
  <si>
    <t>Ninety Three</t>
  </si>
  <si>
    <t>Ninety Four</t>
  </si>
  <si>
    <t>Ninety Five</t>
  </si>
  <si>
    <t>Ninety Six</t>
  </si>
  <si>
    <t>Ninety Seven</t>
  </si>
  <si>
    <t>Ninety Eighty</t>
  </si>
  <si>
    <t>Ninety Nine</t>
  </si>
  <si>
    <t>(Vide Rc No.8878/D3-4/2009,Dt.02-09-2009 of C &amp; DSE AP, Hyderabad)</t>
  </si>
  <si>
    <t>Communication of the Applicant Address For all purposes with cell no.</t>
  </si>
  <si>
    <t xml:space="preserve">      b)Whether referral Letter Produced (or) Recognized orders to be enclosed along with the proposals</t>
  </si>
  <si>
    <t>Whether the Medical Reimbursement Proposal sent with in 6 Months from the Date of Discharge</t>
  </si>
  <si>
    <t>Whether the Following are Enclosed</t>
  </si>
  <si>
    <t>1)Appendix-II duly attested by the Head of the office/DDO</t>
  </si>
  <si>
    <t>2)Emergency Certificate</t>
  </si>
  <si>
    <t>5) Non drawl Cerficate</t>
  </si>
  <si>
    <t>6)Essentially certificate, attested by  the authorized doctor, who undertakes treatment</t>
  </si>
  <si>
    <t>7)If the Patient is dependent on the Govt.Employee-Un Employee crfificate and dependency  certificate are to be enclosed with the Medical Reimbursement Proposals</t>
  </si>
  <si>
    <t>8)In case of the dependents of deceased Govt.Employee/Retired employee whether legal heir certificate in enclosed (or) not.</t>
  </si>
  <si>
    <t>9)Whether the Medical reimbursement proposal is prepared and submitted with reference to G.O.Ms.No.74 H.M. &amp; FW(K1) Dept. Dt. 15-03-2005 and  G.O.Ms.No.60 HM &amp;(K1) Dept.Dt 09-04-2007 and also G.O. Ms No 180 dt.11-05-2006.</t>
  </si>
  <si>
    <t>Whether the medical Reimbursement claim is processed throught the drawing officer and received with in the stipulated time.</t>
  </si>
  <si>
    <t>And whether the availment of No. of Instalments recorded (or) not</t>
  </si>
  <si>
    <t>Whether an entry is Made in the Service Register (or) not for previous claim</t>
  </si>
  <si>
    <t>Name and Address of the employee Employee code</t>
  </si>
  <si>
    <t>b)Designation                                                            c) P.P.O.NO</t>
  </si>
  <si>
    <t>a)Whether Private Hospital (or) Recognized  Hospital</t>
  </si>
  <si>
    <t>cell no.</t>
  </si>
  <si>
    <t xml:space="preserve"> RECOGNISED</t>
  </si>
  <si>
    <t>The Commissioner &amp; Director of                                           School Education, Andhra Pradesh,                                                         Hyderabad.</t>
  </si>
  <si>
    <t xml:space="preserve">                With reference to the subject cited, I submit herewith the Medical Bills with all the enclosures submitted by SRI. Y. RAMANA RAO, School Assistant (Maths), Govt. High School, Begum Bazar, Khairthabad Mandal, Hyderabad District for your kind sanction of the Medical Reimbursement for an amount of Rs. 20000=00(Rupees (Rupees  Twenty  Thousand   and  Zero Only)  only) as his Daughter BABY. Y. SARALA who is wholly dependent on him  has undergone Treatment for desease FEVER  in the Recognised Hospital by the Andhra Pradesh State Government i.e., at  LALITHA SUPERSPECIALITY, GUNTU during the period  from 01-07-2009 to 10-07-2009 and onward transmit to the higher authorities for further necessary ction at an early date.</t>
  </si>
  <si>
    <t xml:space="preserve">Date of treatment </t>
  </si>
  <si>
    <t>3)DischargeSummary                                                                                      4)discharge summary</t>
  </si>
  <si>
    <t xml:space="preserve"> CHECK LIST</t>
  </si>
  <si>
    <r>
      <rPr>
        <b/>
        <sz val="11"/>
        <rFont val="Verdana"/>
        <family val="2"/>
      </rPr>
      <t xml:space="preserve">If Retired </t>
    </r>
    <r>
      <rPr>
        <sz val="11"/>
        <rFont val="Verdana"/>
        <family val="2"/>
      </rPr>
      <t xml:space="preserve">                                                    a)Date/Year of Retirement                                                              </t>
    </r>
  </si>
  <si>
    <t>LALITHA SUPERSPECIALITY, GUNTUR</t>
  </si>
  <si>
    <t xml:space="preserve"> G.VENKATESWARLU</t>
  </si>
  <si>
    <t>ZPHS KAVUR</t>
  </si>
  <si>
    <t>CHILAKALURIPET</t>
  </si>
  <si>
    <t>It is Certified that  this is the ………………. Spell of the treatment for the disease mentioned.</t>
  </si>
  <si>
    <t>4.G.O.Ms.No. 68  HM &amp; FW dated:28/03/2011</t>
  </si>
  <si>
    <t>5.G.O.Ms.No. 68  HM &amp; FW dated:28/03/2011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</si>
</sst>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Red]0"/>
    <numFmt numFmtId="171" formatCode="#,##0;[Red]#,##0"/>
    <numFmt numFmtId="172" formatCode="0.0"/>
  </numFmts>
  <fonts count="83">
    <font>
      <sz val="10"/>
      <name val="Arial"/>
      <family val="0"/>
    </font>
    <font>
      <sz val="8"/>
      <name val="Arial"/>
      <family val="2"/>
    </font>
    <font>
      <sz val="10"/>
      <name val="Verdana"/>
      <family val="2"/>
    </font>
    <font>
      <sz val="8"/>
      <name val="Verdana"/>
      <family val="2"/>
    </font>
    <font>
      <sz val="8"/>
      <color indexed="8"/>
      <name val="Verdana"/>
      <family val="2"/>
    </font>
    <font>
      <sz val="10"/>
      <color indexed="8"/>
      <name val="Verdana"/>
      <family val="2"/>
    </font>
    <font>
      <b/>
      <sz val="11"/>
      <name val="Verdana"/>
      <family val="2"/>
    </font>
    <font>
      <b/>
      <sz val="11"/>
      <color indexed="9"/>
      <name val="Verdana"/>
      <family val="2"/>
    </font>
    <font>
      <sz val="8"/>
      <name val="Tahoma"/>
      <family val="2"/>
    </font>
    <font>
      <sz val="9"/>
      <color indexed="8"/>
      <name val="Arial"/>
      <family val="2"/>
    </font>
    <font>
      <sz val="9"/>
      <name val="Arial"/>
      <family val="2"/>
    </font>
    <font>
      <b/>
      <sz val="10"/>
      <name val="Verdana"/>
      <family val="2"/>
    </font>
    <font>
      <b/>
      <sz val="9"/>
      <name val="Verdana"/>
      <family val="2"/>
    </font>
    <font>
      <sz val="9"/>
      <name val="Verdana"/>
      <family val="2"/>
    </font>
    <font>
      <b/>
      <sz val="11"/>
      <color indexed="10"/>
      <name val="Verdana"/>
      <family val="2"/>
    </font>
    <font>
      <strike/>
      <sz val="10"/>
      <name val="Verdana"/>
      <family val="2"/>
    </font>
    <font>
      <sz val="11"/>
      <name val="Verdana"/>
      <family val="2"/>
    </font>
    <font>
      <strike/>
      <sz val="10"/>
      <name val="Arial"/>
      <family val="2"/>
    </font>
    <font>
      <sz val="12"/>
      <name val="Verdana"/>
      <family val="2"/>
    </font>
    <font>
      <b/>
      <u val="single"/>
      <sz val="12"/>
      <name val="Verdana"/>
      <family val="2"/>
    </font>
    <font>
      <b/>
      <sz val="12"/>
      <name val="Verdana"/>
      <family val="2"/>
    </font>
    <font>
      <b/>
      <sz val="12"/>
      <color indexed="17"/>
      <name val="Verdana"/>
      <family val="2"/>
    </font>
    <font>
      <b/>
      <sz val="12"/>
      <name val="Berlin Sans FB Demi"/>
      <family val="2"/>
    </font>
    <font>
      <b/>
      <sz val="10"/>
      <color indexed="56"/>
      <name val="Verdana"/>
      <family val="2"/>
    </font>
    <font>
      <b/>
      <sz val="10"/>
      <color indexed="36"/>
      <name val="Verdana"/>
      <family val="2"/>
    </font>
    <font>
      <b/>
      <sz val="10"/>
      <color indexed="10"/>
      <name val="Verdana"/>
      <family val="2"/>
    </font>
    <font>
      <b/>
      <u val="single"/>
      <sz val="11"/>
      <name val="Verdana"/>
      <family val="2"/>
    </font>
    <font>
      <b/>
      <sz val="8"/>
      <name val="Tahoma"/>
      <family val="2"/>
    </font>
    <font>
      <u val="single"/>
      <sz val="12"/>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Black"/>
      <family val="2"/>
    </font>
    <font>
      <b/>
      <sz val="14"/>
      <color indexed="10"/>
      <name val="Calibri"/>
      <family val="2"/>
    </font>
    <font>
      <b/>
      <u val="single"/>
      <sz val="12"/>
      <color indexed="12"/>
      <name val="Arial"/>
      <family val="2"/>
    </font>
    <font>
      <b/>
      <sz val="14"/>
      <color indexed="17"/>
      <name val="Verdana"/>
      <family val="2"/>
    </font>
    <font>
      <b/>
      <u val="single"/>
      <sz val="12"/>
      <color indexed="12"/>
      <name val="Berlin Sans FB Demi"/>
      <family val="2"/>
    </font>
    <font>
      <b/>
      <sz val="9"/>
      <color indexed="56"/>
      <name val="Verdana"/>
      <family val="2"/>
    </font>
    <font>
      <b/>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Verdana"/>
      <family val="2"/>
    </font>
    <font>
      <b/>
      <sz val="14"/>
      <color rgb="FFFF0000"/>
      <name val="Arial Black"/>
      <family val="2"/>
    </font>
    <font>
      <b/>
      <sz val="14"/>
      <color rgb="FFFF0000"/>
      <name val="Calibri"/>
      <family val="2"/>
    </font>
    <font>
      <b/>
      <u val="single"/>
      <sz val="12"/>
      <color theme="10"/>
      <name val="Arial"/>
      <family val="2"/>
    </font>
    <font>
      <b/>
      <u val="single"/>
      <sz val="12"/>
      <color theme="10"/>
      <name val="Berlin Sans FB Demi"/>
      <family val="2"/>
    </font>
    <font>
      <b/>
      <sz val="14"/>
      <color rgb="FF008000"/>
      <name val="Verdana"/>
      <family val="2"/>
    </font>
    <font>
      <b/>
      <sz val="9"/>
      <color rgb="FF002060"/>
      <name val="Verdana"/>
      <family val="2"/>
    </font>
    <font>
      <b/>
      <sz val="11"/>
      <color theme="1"/>
      <name val="Arial Black"/>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rgb="FFFFFF00"/>
        <bgColor indexed="64"/>
      </patternFill>
    </fill>
    <fill>
      <patternFill patternType="solid">
        <fgColor indexed="44"/>
        <bgColor indexed="64"/>
      </patternFill>
    </fill>
    <fill>
      <patternFill patternType="solid">
        <fgColor indexed="15"/>
        <bgColor indexed="64"/>
      </patternFill>
    </fill>
    <fill>
      <patternFill patternType="solid">
        <fgColor indexed="1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right style="thin"/>
      <top style="thin"/>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55"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57">
    <xf numFmtId="0" fontId="0" fillId="0" borderId="0" xfId="0" applyAlignment="1">
      <alignment/>
    </xf>
    <xf numFmtId="0" fontId="4" fillId="33" borderId="0" xfId="0" applyNumberFormat="1" applyFont="1" applyFill="1" applyBorder="1" applyAlignment="1" applyProtection="1">
      <alignment vertical="center" wrapText="1"/>
      <protection hidden="1"/>
    </xf>
    <xf numFmtId="0" fontId="5" fillId="34" borderId="0" xfId="0" applyNumberFormat="1" applyFont="1" applyFill="1" applyBorder="1" applyAlignment="1" applyProtection="1">
      <alignment vertical="center" wrapText="1"/>
      <protection hidden="1"/>
    </xf>
    <xf numFmtId="0" fontId="5" fillId="35" borderId="0" xfId="0" applyNumberFormat="1" applyFont="1" applyFill="1" applyBorder="1" applyAlignment="1" applyProtection="1">
      <alignment horizontal="center" vertical="center" wrapText="1"/>
      <protection hidden="1"/>
    </xf>
    <xf numFmtId="0" fontId="4" fillId="33" borderId="0" xfId="0" applyNumberFormat="1" applyFont="1" applyFill="1" applyBorder="1" applyAlignment="1" applyProtection="1">
      <alignment horizontal="left" vertical="center" wrapText="1"/>
      <protection hidden="1"/>
    </xf>
    <xf numFmtId="0" fontId="5" fillId="36"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11" fillId="0" borderId="0"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6" fillId="0" borderId="0" xfId="0" applyFont="1" applyAlignment="1">
      <alignment vertical="center" wrapText="1"/>
    </xf>
    <xf numFmtId="0" fontId="16" fillId="0" borderId="0" xfId="0" applyFont="1" applyAlignment="1">
      <alignment vertical="top" wrapText="1"/>
    </xf>
    <xf numFmtId="0" fontId="18" fillId="0" borderId="0" xfId="0" applyFont="1" applyAlignment="1">
      <alignment vertical="center" wrapText="1"/>
    </xf>
    <xf numFmtId="0" fontId="20" fillId="0" borderId="0" xfId="0" applyFont="1" applyAlignment="1">
      <alignment vertical="center" wrapText="1"/>
    </xf>
    <xf numFmtId="0" fontId="20" fillId="0" borderId="0" xfId="0" applyFont="1" applyBorder="1" applyAlignment="1">
      <alignment vertical="center" wrapText="1"/>
    </xf>
    <xf numFmtId="0" fontId="16" fillId="0" borderId="0" xfId="0" applyFont="1" applyAlignment="1" applyProtection="1">
      <alignment vertical="center" wrapText="1"/>
      <protection hidden="1"/>
    </xf>
    <xf numFmtId="0" fontId="6" fillId="0" borderId="0" xfId="0" applyFont="1" applyAlignment="1" applyProtection="1">
      <alignment vertical="top" wrapText="1"/>
      <protection hidden="1"/>
    </xf>
    <xf numFmtId="0" fontId="16" fillId="0" borderId="0" xfId="0" applyFont="1" applyAlignment="1" applyProtection="1">
      <alignment vertical="top" wrapText="1"/>
      <protection hidden="1"/>
    </xf>
    <xf numFmtId="0" fontId="16" fillId="0" borderId="0" xfId="0" applyFont="1" applyAlignment="1" applyProtection="1">
      <alignment vertical="center" wrapText="1"/>
      <protection/>
    </xf>
    <xf numFmtId="0" fontId="16" fillId="0" borderId="0" xfId="0" applyFont="1" applyAlignment="1" applyProtection="1">
      <alignment vertical="top" wrapText="1"/>
      <protection/>
    </xf>
    <xf numFmtId="0" fontId="18" fillId="0" borderId="0" xfId="0" applyFont="1" applyAlignment="1" applyProtection="1">
      <alignment vertical="center"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justify"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2" fillId="0" borderId="14" xfId="0" applyFont="1" applyBorder="1" applyAlignment="1" applyProtection="1">
      <alignment vertical="center" wrapText="1"/>
      <protection hidden="1"/>
    </xf>
    <xf numFmtId="0" fontId="2" fillId="0" borderId="15" xfId="0" applyFont="1" applyBorder="1" applyAlignment="1" applyProtection="1">
      <alignment vertical="center" wrapText="1"/>
      <protection hidden="1"/>
    </xf>
    <xf numFmtId="0" fontId="2" fillId="0" borderId="15" xfId="0" applyFont="1" applyBorder="1" applyAlignment="1" applyProtection="1">
      <alignment horizontal="right" vertical="center" wrapText="1"/>
      <protection hidden="1"/>
    </xf>
    <xf numFmtId="0" fontId="15" fillId="0" borderId="15" xfId="0" applyFont="1" applyBorder="1" applyAlignment="1" applyProtection="1">
      <alignment vertical="center" wrapText="1"/>
      <protection hidden="1"/>
    </xf>
    <xf numFmtId="0" fontId="2" fillId="0" borderId="16" xfId="0" applyFont="1" applyBorder="1" applyAlignment="1" applyProtection="1">
      <alignment vertical="center" wrapText="1"/>
      <protection hidden="1"/>
    </xf>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13" fillId="0" borderId="10" xfId="0" applyFont="1" applyBorder="1" applyAlignment="1" applyProtection="1">
      <alignment horizontal="center" vertical="center" wrapText="1"/>
      <protection hidden="1"/>
    </xf>
    <xf numFmtId="0" fontId="13" fillId="0" borderId="10" xfId="0" applyFont="1" applyBorder="1" applyAlignment="1" applyProtection="1">
      <alignment horizontal="justify" vertical="center" wrapText="1"/>
      <protection hidden="1"/>
    </xf>
    <xf numFmtId="0" fontId="13" fillId="0" borderId="11" xfId="0" applyFont="1" applyBorder="1" applyAlignment="1" applyProtection="1">
      <alignment vertical="center" wrapText="1"/>
      <protection hidden="1"/>
    </xf>
    <xf numFmtId="0" fontId="13" fillId="0" borderId="13" xfId="0" applyFont="1" applyBorder="1" applyAlignment="1" applyProtection="1">
      <alignment vertical="center" wrapText="1"/>
      <protection hidden="1"/>
    </xf>
    <xf numFmtId="0" fontId="13" fillId="0" borderId="12" xfId="0" applyFont="1" applyBorder="1" applyAlignment="1" applyProtection="1">
      <alignment vertical="center" wrapText="1"/>
      <protection hidden="1"/>
    </xf>
    <xf numFmtId="0" fontId="13" fillId="0" borderId="14" xfId="0" applyFont="1" applyBorder="1" applyAlignment="1" applyProtection="1">
      <alignment vertical="center" wrapText="1"/>
      <protection hidden="1"/>
    </xf>
    <xf numFmtId="0" fontId="13" fillId="0" borderId="17" xfId="0" applyFont="1" applyBorder="1" applyAlignment="1" applyProtection="1">
      <alignment vertical="center" wrapText="1"/>
      <protection hidden="1"/>
    </xf>
    <xf numFmtId="0" fontId="13" fillId="0" borderId="0" xfId="0" applyFont="1" applyBorder="1" applyAlignment="1" applyProtection="1">
      <alignment horizontal="center" vertical="center" wrapText="1"/>
      <protection hidden="1"/>
    </xf>
    <xf numFmtId="0" fontId="13" fillId="0" borderId="0" xfId="0" applyFont="1" applyBorder="1" applyAlignment="1" applyProtection="1">
      <alignment vertical="center" wrapText="1"/>
      <protection hidden="1"/>
    </xf>
    <xf numFmtId="0" fontId="13" fillId="0" borderId="18" xfId="0" applyFont="1" applyBorder="1" applyAlignment="1" applyProtection="1">
      <alignment vertical="center" wrapText="1"/>
      <protection hidden="1"/>
    </xf>
    <xf numFmtId="0" fontId="12" fillId="0" borderId="19" xfId="0" applyFont="1" applyBorder="1" applyAlignment="1" applyProtection="1">
      <alignment vertical="center" wrapText="1"/>
      <protection hidden="1"/>
    </xf>
    <xf numFmtId="0" fontId="13" fillId="0" borderId="19" xfId="0" applyFont="1" applyBorder="1" applyAlignment="1" applyProtection="1">
      <alignment vertical="center" wrapText="1"/>
      <protection hidden="1"/>
    </xf>
    <xf numFmtId="0" fontId="3" fillId="33" borderId="0" xfId="0" applyNumberFormat="1" applyFont="1" applyFill="1" applyAlignment="1" applyProtection="1">
      <alignment horizontal="center" vertical="center" wrapText="1"/>
      <protection hidden="1"/>
    </xf>
    <xf numFmtId="0" fontId="3" fillId="34" borderId="0" xfId="0" applyNumberFormat="1" applyFont="1" applyFill="1" applyAlignment="1" applyProtection="1">
      <alignment horizontal="center" vertical="center" wrapText="1"/>
      <protection hidden="1"/>
    </xf>
    <xf numFmtId="0" fontId="3" fillId="37" borderId="0" xfId="0" applyNumberFormat="1" applyFont="1" applyFill="1" applyAlignment="1" applyProtection="1">
      <alignment horizontal="center" vertical="center" wrapText="1"/>
      <protection hidden="1"/>
    </xf>
    <xf numFmtId="0" fontId="3" fillId="0" borderId="0" xfId="0" applyNumberFormat="1" applyFont="1" applyAlignment="1" applyProtection="1">
      <alignment horizontal="center" vertical="center" wrapText="1"/>
      <protection hidden="1"/>
    </xf>
    <xf numFmtId="0" fontId="3" fillId="38" borderId="0" xfId="0" applyNumberFormat="1" applyFont="1" applyFill="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0" xfId="0" applyFont="1" applyAlignment="1" applyProtection="1">
      <alignment vertical="center" wrapText="1"/>
      <protection hidden="1"/>
    </xf>
    <xf numFmtId="0" fontId="17" fillId="0" borderId="0" xfId="0" applyFont="1" applyAlignment="1" applyProtection="1">
      <alignment vertical="center" wrapText="1"/>
      <protection hidden="1"/>
    </xf>
    <xf numFmtId="0" fontId="3" fillId="37" borderId="0" xfId="0" applyNumberFormat="1" applyFont="1" applyFill="1" applyAlignment="1" applyProtection="1">
      <alignment vertical="center" wrapText="1"/>
      <protection hidden="1"/>
    </xf>
    <xf numFmtId="0" fontId="3" fillId="35" borderId="0" xfId="0" applyNumberFormat="1" applyFont="1" applyFill="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21" xfId="0" applyFont="1" applyBorder="1" applyAlignment="1" applyProtection="1">
      <alignment horizontal="left" vertical="center" wrapText="1"/>
      <protection hidden="1"/>
    </xf>
    <xf numFmtId="0" fontId="3" fillId="0" borderId="0" xfId="0" applyNumberFormat="1" applyFont="1" applyAlignment="1" applyProtection="1">
      <alignment vertical="center" wrapText="1"/>
      <protection hidden="1"/>
    </xf>
    <xf numFmtId="171" fontId="0" fillId="0" borderId="0" xfId="0" applyNumberFormat="1" applyAlignment="1" applyProtection="1">
      <alignment vertical="center" wrapText="1"/>
      <protection hidden="1"/>
    </xf>
    <xf numFmtId="164" fontId="0" fillId="0" borderId="0" xfId="0" applyNumberFormat="1" applyAlignment="1" applyProtection="1">
      <alignment horizontal="left" vertical="center" wrapText="1"/>
      <protection hidden="1"/>
    </xf>
    <xf numFmtId="0" fontId="3" fillId="36" borderId="0" xfId="0" applyNumberFormat="1" applyFont="1" applyFill="1" applyAlignment="1" applyProtection="1">
      <alignment horizontal="center" vertical="center" wrapText="1"/>
      <protection hidden="1"/>
    </xf>
    <xf numFmtId="17" fontId="3" fillId="38" borderId="0" xfId="0" applyNumberFormat="1" applyFont="1" applyFill="1" applyAlignment="1" applyProtection="1">
      <alignment horizontal="left" vertical="center" wrapText="1"/>
      <protection hidden="1"/>
    </xf>
    <xf numFmtId="0" fontId="0" fillId="39" borderId="0" xfId="0" applyFill="1" applyAlignment="1" applyProtection="1">
      <alignment vertical="center" wrapText="1"/>
      <protection hidden="1"/>
    </xf>
    <xf numFmtId="0" fontId="3" fillId="40" borderId="0" xfId="0" applyNumberFormat="1" applyFont="1" applyFill="1" applyAlignment="1" applyProtection="1">
      <alignment horizontal="center" vertical="center" wrapText="1"/>
      <protection hidden="1"/>
    </xf>
    <xf numFmtId="0" fontId="3" fillId="40" borderId="0" xfId="0" applyNumberFormat="1" applyFont="1" applyFill="1" applyAlignment="1" applyProtection="1">
      <alignment vertical="center" wrapText="1"/>
      <protection hidden="1"/>
    </xf>
    <xf numFmtId="0" fontId="0" fillId="41" borderId="0" xfId="0" applyFill="1" applyAlignment="1" applyProtection="1">
      <alignment/>
      <protection hidden="1"/>
    </xf>
    <xf numFmtId="0" fontId="0" fillId="41" borderId="0" xfId="0" applyFont="1" applyFill="1" applyAlignment="1" applyProtection="1">
      <alignment/>
      <protection hidden="1"/>
    </xf>
    <xf numFmtId="0" fontId="0" fillId="41" borderId="0" xfId="0" applyFont="1" applyFill="1" applyAlignment="1" applyProtection="1">
      <alignment/>
      <protection hidden="1"/>
    </xf>
    <xf numFmtId="0" fontId="9" fillId="41" borderId="0" xfId="0" applyFont="1" applyFill="1" applyBorder="1" applyAlignment="1" applyProtection="1">
      <alignment/>
      <protection hidden="1"/>
    </xf>
    <xf numFmtId="0" fontId="10" fillId="41" borderId="0" xfId="0" applyFont="1" applyFill="1" applyBorder="1" applyAlignment="1" applyProtection="1">
      <alignment vertical="center"/>
      <protection hidden="1"/>
    </xf>
    <xf numFmtId="0" fontId="0" fillId="0" borderId="0" xfId="0" applyFont="1" applyAlignment="1" applyProtection="1">
      <alignment/>
      <protection hidden="1"/>
    </xf>
    <xf numFmtId="0" fontId="2" fillId="0" borderId="0" xfId="0" applyFont="1" applyAlignment="1" applyProtection="1">
      <alignment vertical="center" wrapText="1"/>
      <protection locked="0"/>
    </xf>
    <xf numFmtId="0" fontId="2" fillId="36" borderId="10" xfId="0" applyFont="1" applyFill="1" applyBorder="1" applyAlignment="1" applyProtection="1">
      <alignment vertical="center" wrapText="1"/>
      <protection locked="0"/>
    </xf>
    <xf numFmtId="0" fontId="2" fillId="40" borderId="0" xfId="0" applyFont="1" applyFill="1" applyBorder="1" applyAlignment="1" applyProtection="1">
      <alignment vertical="center" wrapText="1"/>
      <protection locked="0"/>
    </xf>
    <xf numFmtId="0" fontId="2" fillId="40" borderId="14" xfId="0" applyFont="1" applyFill="1" applyBorder="1" applyAlignment="1" applyProtection="1">
      <alignment vertical="center" wrapText="1"/>
      <protection locked="0"/>
    </xf>
    <xf numFmtId="0" fontId="2" fillId="40" borderId="15" xfId="0" applyFont="1" applyFill="1" applyBorder="1" applyAlignment="1" applyProtection="1">
      <alignment vertical="center" wrapText="1"/>
      <protection locked="0"/>
    </xf>
    <xf numFmtId="0" fontId="2" fillId="40"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74"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6" fillId="0" borderId="0" xfId="0" applyFont="1" applyAlignment="1" applyProtection="1">
      <alignment horizontal="justify" vertical="center" wrapText="1"/>
      <protection hidden="1"/>
    </xf>
    <xf numFmtId="0" fontId="75" fillId="10" borderId="10" xfId="57" applyFont="1" applyFill="1" applyBorder="1" applyAlignment="1" applyProtection="1">
      <alignment horizontal="left"/>
      <protection locked="0"/>
    </xf>
    <xf numFmtId="0" fontId="76" fillId="10" borderId="10" xfId="57" applyFont="1" applyFill="1" applyBorder="1" applyAlignment="1" applyProtection="1">
      <alignment horizontal="left"/>
      <protection locked="0"/>
    </xf>
    <xf numFmtId="0" fontId="76" fillId="0" borderId="0" xfId="57" applyFont="1" applyFill="1" applyBorder="1" applyAlignment="1" applyProtection="1">
      <alignment/>
      <protection locked="0"/>
    </xf>
    <xf numFmtId="0" fontId="55" fillId="0" borderId="0" xfId="57" applyFill="1" applyBorder="1" applyProtection="1">
      <alignment/>
      <protection hidden="1"/>
    </xf>
    <xf numFmtId="0" fontId="55" fillId="0" borderId="0" xfId="57" applyFill="1" applyBorder="1" applyAlignment="1" applyProtection="1">
      <alignment horizontal="center"/>
      <protection hidden="1"/>
    </xf>
    <xf numFmtId="0" fontId="55" fillId="0" borderId="22" xfId="57" applyBorder="1" applyProtection="1">
      <alignment/>
      <protection hidden="1"/>
    </xf>
    <xf numFmtId="0" fontId="55" fillId="0" borderId="22" xfId="57" applyBorder="1" applyAlignment="1" applyProtection="1">
      <alignment horizontal="center"/>
      <protection hidden="1"/>
    </xf>
    <xf numFmtId="0" fontId="55" fillId="0" borderId="0" xfId="57" applyProtection="1">
      <alignment/>
      <protection hidden="1"/>
    </xf>
    <xf numFmtId="0" fontId="55" fillId="39" borderId="0" xfId="57" applyFill="1" applyAlignment="1" applyProtection="1">
      <alignment horizontal="center"/>
      <protection hidden="1"/>
    </xf>
    <xf numFmtId="0" fontId="55" fillId="39" borderId="0" xfId="57" applyFill="1" applyProtection="1">
      <alignment/>
      <protection hidden="1"/>
    </xf>
    <xf numFmtId="0" fontId="55" fillId="0" borderId="10" xfId="57" applyBorder="1" applyProtection="1">
      <alignment/>
      <protection hidden="1"/>
    </xf>
    <xf numFmtId="0" fontId="55" fillId="0" borderId="10" xfId="57" applyBorder="1" applyAlignment="1" applyProtection="1">
      <alignment horizontal="center"/>
      <protection hidden="1"/>
    </xf>
    <xf numFmtId="1" fontId="55" fillId="0" borderId="10" xfId="57" applyNumberFormat="1" applyBorder="1" applyProtection="1">
      <alignment/>
      <protection hidden="1"/>
    </xf>
    <xf numFmtId="172" fontId="55" fillId="0" borderId="10" xfId="57" applyNumberFormat="1" applyBorder="1" applyAlignment="1" applyProtection="1">
      <alignment horizontal="center"/>
      <protection hidden="1"/>
    </xf>
    <xf numFmtId="0" fontId="55" fillId="0" borderId="0" xfId="57" applyFill="1" applyAlignment="1" applyProtection="1">
      <alignment horizontal="center"/>
      <protection hidden="1"/>
    </xf>
    <xf numFmtId="0" fontId="55" fillId="0" borderId="0" xfId="57" applyFill="1" applyProtection="1">
      <alignment/>
      <protection hidden="1"/>
    </xf>
    <xf numFmtId="0" fontId="55" fillId="0" borderId="0" xfId="57" applyAlignment="1" applyProtection="1">
      <alignment horizontal="center"/>
      <protection hidden="1"/>
    </xf>
    <xf numFmtId="1" fontId="55" fillId="0" borderId="10" xfId="57" applyNumberFormat="1" applyBorder="1" applyAlignment="1" applyProtection="1">
      <alignment horizontal="center"/>
      <protection hidden="1"/>
    </xf>
    <xf numFmtId="1" fontId="55" fillId="0" borderId="0" xfId="57" applyNumberFormat="1" applyAlignment="1" applyProtection="1">
      <alignment horizontal="center"/>
      <protection hidden="1"/>
    </xf>
    <xf numFmtId="0" fontId="55" fillId="0" borderId="10" xfId="57" applyBorder="1" applyAlignment="1" applyProtection="1">
      <alignment/>
      <protection hidden="1"/>
    </xf>
    <xf numFmtId="0" fontId="55" fillId="0" borderId="23" xfId="57" applyBorder="1" applyProtection="1">
      <alignment/>
      <protection hidden="1"/>
    </xf>
    <xf numFmtId="0" fontId="55" fillId="0" borderId="23" xfId="57" applyBorder="1" applyAlignment="1" applyProtection="1">
      <alignment horizontal="center"/>
      <protection hidden="1"/>
    </xf>
    <xf numFmtId="0" fontId="75" fillId="10" borderId="10" xfId="57" applyFont="1" applyFill="1" applyBorder="1" applyAlignment="1" applyProtection="1">
      <alignment horizontal="left" vertical="center" wrapText="1"/>
      <protection locked="0"/>
    </xf>
    <xf numFmtId="0" fontId="76" fillId="10" borderId="10" xfId="57" applyFont="1" applyFill="1" applyBorder="1" applyAlignment="1" applyProtection="1">
      <alignment horizontal="left" vertical="center" wrapText="1"/>
      <protection locked="0"/>
    </xf>
    <xf numFmtId="0" fontId="76" fillId="0" borderId="0" xfId="57" applyFont="1" applyFill="1" applyBorder="1" applyAlignment="1" applyProtection="1">
      <alignment vertical="center" wrapText="1"/>
      <protection locked="0"/>
    </xf>
    <xf numFmtId="172" fontId="55" fillId="0" borderId="0" xfId="57" applyNumberFormat="1" applyAlignment="1" applyProtection="1">
      <alignment horizontal="center"/>
      <protection hidden="1"/>
    </xf>
    <xf numFmtId="1" fontId="55" fillId="0" borderId="0" xfId="57" applyNumberFormat="1" applyProtection="1">
      <alignment/>
      <protection hidden="1"/>
    </xf>
    <xf numFmtId="0" fontId="55" fillId="0" borderId="0" xfId="57" applyAlignment="1" applyProtection="1">
      <alignment/>
      <protection hidden="1"/>
    </xf>
    <xf numFmtId="0" fontId="11" fillId="0" borderId="0" xfId="0" applyFont="1" applyBorder="1" applyAlignment="1" applyProtection="1">
      <alignment horizontal="center" vertical="center" wrapText="1"/>
      <protection hidden="1"/>
    </xf>
    <xf numFmtId="0" fontId="2" fillId="0" borderId="15" xfId="0" applyFont="1" applyBorder="1" applyAlignment="1" applyProtection="1">
      <alignment horizontal="left" vertical="center" wrapText="1"/>
      <protection hidden="1"/>
    </xf>
    <xf numFmtId="0" fontId="2" fillId="0" borderId="16" xfId="0" applyFont="1" applyBorder="1" applyAlignment="1" applyProtection="1">
      <alignment horizontal="left" vertical="center" wrapText="1"/>
      <protection hidden="1"/>
    </xf>
    <xf numFmtId="0" fontId="2" fillId="0" borderId="14" xfId="0" applyFont="1" applyBorder="1" applyAlignment="1" applyProtection="1">
      <alignment horizontal="center" vertical="center" wrapText="1"/>
      <protection hidden="1"/>
    </xf>
    <xf numFmtId="0" fontId="77" fillId="0" borderId="0" xfId="53" applyFont="1" applyBorder="1" applyAlignment="1" applyProtection="1">
      <alignment horizontal="center" vertical="center" wrapText="1"/>
      <protection/>
    </xf>
    <xf numFmtId="0" fontId="2" fillId="0" borderId="16"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2" fillId="0" borderId="24" xfId="0" applyFont="1" applyBorder="1" applyAlignment="1">
      <alignment vertical="center" wrapText="1"/>
    </xf>
    <xf numFmtId="0" fontId="2" fillId="0" borderId="10" xfId="0" applyFont="1" applyBorder="1" applyAlignment="1" applyProtection="1">
      <alignment horizontal="left" vertical="center" wrapText="1" indent="3"/>
      <protection hidden="1"/>
    </xf>
    <xf numFmtId="0" fontId="11" fillId="0" borderId="10" xfId="0" applyFont="1" applyBorder="1" applyAlignment="1" applyProtection="1">
      <alignment horizontal="justify" vertical="center" wrapText="1"/>
      <protection hidden="1"/>
    </xf>
    <xf numFmtId="0" fontId="13" fillId="0" borderId="0" xfId="0" applyFont="1" applyBorder="1" applyAlignment="1" applyProtection="1">
      <alignment horizontal="left" vertical="center" wrapText="1"/>
      <protection hidden="1"/>
    </xf>
    <xf numFmtId="0" fontId="13" fillId="0" borderId="18" xfId="0" applyFont="1" applyBorder="1" applyAlignment="1" applyProtection="1">
      <alignment horizontal="left" vertical="center" wrapText="1"/>
      <protection hidden="1"/>
    </xf>
    <xf numFmtId="0" fontId="16" fillId="0" borderId="0" xfId="0" applyFont="1" applyAlignment="1" applyProtection="1">
      <alignment horizontal="center" vertical="center"/>
      <protection hidden="1"/>
    </xf>
    <xf numFmtId="0" fontId="2" fillId="0" borderId="25" xfId="0" applyFont="1" applyBorder="1" applyAlignment="1" applyProtection="1">
      <alignment vertical="center" wrapText="1"/>
      <protection hidden="1"/>
    </xf>
    <xf numFmtId="0" fontId="2" fillId="0" borderId="22" xfId="0" applyFont="1" applyBorder="1" applyAlignment="1" applyProtection="1">
      <alignment vertical="center" wrapText="1"/>
      <protection hidden="1"/>
    </xf>
    <xf numFmtId="0" fontId="16" fillId="0" borderId="10" xfId="0" applyFont="1" applyBorder="1" applyAlignment="1" applyProtection="1">
      <alignment horizontal="left" vertical="center" wrapText="1" indent="9"/>
      <protection hidden="1"/>
    </xf>
    <xf numFmtId="0" fontId="16" fillId="0" borderId="0" xfId="0" applyFont="1" applyAlignment="1" applyProtection="1">
      <alignment horizontal="left" vertical="center" wrapText="1"/>
      <protection hidden="1"/>
    </xf>
    <xf numFmtId="164" fontId="16" fillId="0" borderId="0" xfId="0" applyNumberFormat="1" applyFont="1" applyAlignment="1" applyProtection="1">
      <alignment horizontal="left" vertical="center" wrapText="1"/>
      <protection hidden="1"/>
    </xf>
    <xf numFmtId="0" fontId="6" fillId="33" borderId="0" xfId="0" applyFont="1" applyFill="1" applyAlignment="1" applyProtection="1">
      <alignment horizontal="center" vertical="center" wrapText="1"/>
      <protection hidden="1"/>
    </xf>
    <xf numFmtId="0" fontId="2" fillId="40" borderId="10" xfId="0" applyFont="1" applyFill="1" applyBorder="1" applyAlignment="1" applyProtection="1">
      <alignment horizontal="left" vertical="center" wrapText="1"/>
      <protection locked="0"/>
    </xf>
    <xf numFmtId="0" fontId="2" fillId="36" borderId="10" xfId="0" applyFont="1" applyFill="1" applyBorder="1" applyAlignment="1" applyProtection="1">
      <alignment horizontal="left" vertical="center" wrapText="1"/>
      <protection locked="0"/>
    </xf>
    <xf numFmtId="0" fontId="7" fillId="42" borderId="0" xfId="0" applyFont="1" applyFill="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4" fillId="0" borderId="0" xfId="0" applyFont="1" applyFill="1" applyAlignment="1" applyProtection="1">
      <alignment horizontal="justify" vertical="center" wrapText="1"/>
      <protection hidden="1"/>
    </xf>
    <xf numFmtId="0" fontId="7" fillId="42" borderId="0" xfId="0" applyFont="1" applyFill="1" applyBorder="1" applyAlignment="1" applyProtection="1">
      <alignment horizontal="center" vertical="center" wrapText="1"/>
      <protection locked="0"/>
    </xf>
    <xf numFmtId="0" fontId="2" fillId="40" borderId="14" xfId="0" applyFont="1" applyFill="1" applyBorder="1" applyAlignment="1" applyProtection="1">
      <alignment horizontal="center" vertical="center" wrapText="1"/>
      <protection locked="0"/>
    </xf>
    <xf numFmtId="0" fontId="2" fillId="40" borderId="15" xfId="0" applyFont="1" applyFill="1" applyBorder="1" applyAlignment="1" applyProtection="1">
      <alignment horizontal="center" vertical="center" wrapText="1"/>
      <protection locked="0"/>
    </xf>
    <xf numFmtId="0" fontId="2" fillId="40" borderId="15" xfId="0" applyFont="1" applyFill="1" applyBorder="1" applyAlignment="1" applyProtection="1">
      <alignment horizontal="left" vertical="center" wrapText="1"/>
      <protection locked="0"/>
    </xf>
    <xf numFmtId="0" fontId="2" fillId="40" borderId="16" xfId="0" applyFont="1" applyFill="1" applyBorder="1" applyAlignment="1" applyProtection="1">
      <alignment horizontal="left" vertical="center" wrapText="1"/>
      <protection locked="0"/>
    </xf>
    <xf numFmtId="0" fontId="78" fillId="0" borderId="0" xfId="53" applyFont="1" applyAlignment="1" applyProtection="1">
      <alignment horizontal="left" vertical="center" wrapText="1"/>
      <protection locked="0"/>
    </xf>
    <xf numFmtId="0" fontId="2" fillId="40" borderId="0" xfId="0" applyFont="1" applyFill="1" applyAlignment="1" applyProtection="1">
      <alignment horizontal="left" vertical="center" wrapText="1"/>
      <protection locked="0"/>
    </xf>
    <xf numFmtId="0" fontId="2" fillId="36" borderId="10" xfId="0" applyFont="1" applyFill="1" applyBorder="1" applyAlignment="1" applyProtection="1">
      <alignment horizontal="center" vertical="center" wrapText="1"/>
      <protection locked="0"/>
    </xf>
    <xf numFmtId="0" fontId="2" fillId="40" borderId="14" xfId="0" applyFont="1" applyFill="1" applyBorder="1" applyAlignment="1" applyProtection="1">
      <alignment horizontal="left" vertical="center" wrapText="1"/>
      <protection locked="0"/>
    </xf>
    <xf numFmtId="0" fontId="2" fillId="40" borderId="23" xfId="0" applyFont="1" applyFill="1" applyBorder="1" applyAlignment="1" applyProtection="1">
      <alignment horizontal="center" vertical="center" wrapText="1"/>
      <protection locked="0"/>
    </xf>
    <xf numFmtId="164" fontId="2" fillId="40" borderId="10" xfId="0" applyNumberFormat="1" applyFont="1" applyFill="1" applyBorder="1" applyAlignment="1" applyProtection="1">
      <alignment horizontal="center" vertical="center" wrapText="1"/>
      <protection locked="0"/>
    </xf>
    <xf numFmtId="0" fontId="79" fillId="0" borderId="0" xfId="0" applyFont="1" applyAlignment="1" applyProtection="1">
      <alignment horizontal="center" vertical="center" wrapText="1"/>
      <protection locked="0"/>
    </xf>
    <xf numFmtId="0" fontId="80" fillId="0" borderId="0" xfId="0" applyFont="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2" fillId="40" borderId="0" xfId="0" applyFont="1" applyFill="1" applyAlignment="1" applyProtection="1">
      <alignment horizontal="center" vertical="center" wrapText="1"/>
      <protection locked="0"/>
    </xf>
    <xf numFmtId="164" fontId="2" fillId="40" borderId="14" xfId="0" applyNumberFormat="1" applyFont="1" applyFill="1" applyBorder="1" applyAlignment="1" applyProtection="1">
      <alignment horizontal="center" vertical="center" wrapText="1"/>
      <protection locked="0"/>
    </xf>
    <xf numFmtId="164" fontId="2" fillId="40" borderId="15" xfId="0" applyNumberFormat="1" applyFont="1" applyFill="1" applyBorder="1" applyAlignment="1" applyProtection="1">
      <alignment horizontal="center" vertical="center" wrapText="1"/>
      <protection locked="0"/>
    </xf>
    <xf numFmtId="164" fontId="2" fillId="40" borderId="16" xfId="0" applyNumberFormat="1" applyFont="1" applyFill="1" applyBorder="1" applyAlignment="1" applyProtection="1">
      <alignment horizontal="center" vertical="center" wrapText="1"/>
      <protection locked="0"/>
    </xf>
    <xf numFmtId="0" fontId="81" fillId="39" borderId="10" xfId="57" applyFont="1" applyFill="1" applyBorder="1" applyAlignment="1" applyProtection="1">
      <alignment horizontal="center"/>
      <protection hidden="1"/>
    </xf>
    <xf numFmtId="0" fontId="55" fillId="0" borderId="10" xfId="57" applyBorder="1" applyAlignment="1" applyProtection="1">
      <alignment horizontal="center"/>
      <protection hidden="1"/>
    </xf>
    <xf numFmtId="0" fontId="72" fillId="15" borderId="10" xfId="57" applyFont="1" applyFill="1" applyBorder="1" applyAlignment="1" applyProtection="1">
      <alignment horizontal="center"/>
      <protection hidden="1"/>
    </xf>
    <xf numFmtId="0" fontId="81" fillId="39" borderId="22" xfId="57" applyFont="1" applyFill="1" applyBorder="1" applyAlignment="1" applyProtection="1">
      <alignment horizontal="center"/>
      <protection hidden="1"/>
    </xf>
    <xf numFmtId="0" fontId="81" fillId="39" borderId="0" xfId="57" applyFont="1" applyFill="1" applyAlignment="1" applyProtection="1">
      <alignment horizontal="center"/>
      <protection hidden="1"/>
    </xf>
    <xf numFmtId="0" fontId="55" fillId="0" borderId="0" xfId="57" applyAlignment="1" applyProtection="1">
      <alignment horizontal="center"/>
      <protection hidden="1"/>
    </xf>
    <xf numFmtId="0" fontId="72" fillId="15" borderId="0" xfId="57" applyFont="1" applyFill="1" applyAlignment="1" applyProtection="1">
      <alignment horizontal="center"/>
      <protection hidden="1"/>
    </xf>
    <xf numFmtId="0" fontId="0" fillId="0" borderId="0" xfId="0" applyAlignment="1" applyProtection="1">
      <alignment horizontal="center" vertical="center" wrapText="1"/>
      <protection hidden="1"/>
    </xf>
    <xf numFmtId="0" fontId="3" fillId="33" borderId="0" xfId="0" applyNumberFormat="1" applyFont="1" applyFill="1"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center"/>
      <protection hidden="1"/>
    </xf>
    <xf numFmtId="0" fontId="3" fillId="34" borderId="0" xfId="0" applyNumberFormat="1" applyFont="1" applyFill="1" applyAlignment="1" applyProtection="1">
      <alignment horizontal="center" vertical="center" wrapText="1"/>
      <protection hidden="1"/>
    </xf>
    <xf numFmtId="0" fontId="3" fillId="37" borderId="0" xfId="0" applyNumberFormat="1" applyFont="1" applyFill="1" applyAlignment="1" applyProtection="1">
      <alignment horizontal="center" vertical="center" wrapText="1"/>
      <protection hidden="1"/>
    </xf>
    <xf numFmtId="0" fontId="3" fillId="35" borderId="0" xfId="0" applyNumberFormat="1" applyFont="1" applyFill="1" applyAlignment="1" applyProtection="1">
      <alignment horizontal="center" vertical="center" wrapText="1"/>
      <protection hidden="1"/>
    </xf>
    <xf numFmtId="0" fontId="3" fillId="38" borderId="0" xfId="0" applyNumberFormat="1" applyFont="1" applyFill="1" applyAlignment="1" applyProtection="1">
      <alignment horizontal="center" vertical="center" wrapText="1"/>
      <protection hidden="1"/>
    </xf>
    <xf numFmtId="0" fontId="3" fillId="40" borderId="0" xfId="0" applyNumberFormat="1" applyFont="1" applyFill="1" applyAlignment="1" applyProtection="1">
      <alignment horizontal="center" vertical="center" wrapText="1"/>
      <protection hidden="1"/>
    </xf>
    <xf numFmtId="0" fontId="3" fillId="36" borderId="0" xfId="0" applyNumberFormat="1" applyFont="1" applyFill="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16" fillId="0" borderId="0" xfId="0" applyFont="1" applyAlignment="1" applyProtection="1">
      <alignment horizontal="left" vertical="center" wrapText="1"/>
      <protection hidden="1"/>
    </xf>
    <xf numFmtId="164" fontId="16" fillId="0" borderId="0" xfId="0" applyNumberFormat="1" applyFont="1" applyAlignment="1" applyProtection="1">
      <alignment horizontal="left" vertical="center" wrapText="1"/>
      <protection hidden="1"/>
    </xf>
    <xf numFmtId="0" fontId="16" fillId="0" borderId="0" xfId="0" applyFont="1" applyAlignment="1" applyProtection="1">
      <alignment horizontal="justify" vertical="top" wrapText="1"/>
      <protection hidden="1"/>
    </xf>
    <xf numFmtId="0" fontId="16" fillId="0" borderId="0" xfId="0" applyFont="1" applyAlignment="1" applyProtection="1">
      <alignment horizontal="left" vertical="top" wrapText="1"/>
      <protection hidden="1"/>
    </xf>
    <xf numFmtId="0" fontId="16" fillId="0" borderId="0" xfId="0" applyFont="1" applyAlignment="1" applyProtection="1">
      <alignment horizontal="center" vertical="center" wrapText="1"/>
      <protection hidden="1"/>
    </xf>
    <xf numFmtId="0" fontId="16" fillId="0" borderId="0" xfId="0" applyFont="1" applyAlignment="1" applyProtection="1">
      <alignment horizontal="justify" vertical="justify" wrapText="1"/>
      <protection hidden="1"/>
    </xf>
    <xf numFmtId="0" fontId="6" fillId="0" borderId="0" xfId="0" applyFont="1" applyAlignment="1" applyProtection="1" quotePrefix="1">
      <alignment horizontal="center" vertical="center" wrapText="1"/>
      <protection hidden="1"/>
    </xf>
    <xf numFmtId="0" fontId="6" fillId="0" borderId="0" xfId="0" applyFont="1" applyAlignment="1" applyProtection="1">
      <alignment horizontal="left" vertical="center" wrapText="1"/>
      <protection hidden="1"/>
    </xf>
    <xf numFmtId="0" fontId="77" fillId="0" borderId="0" xfId="53" applyFont="1" applyAlignment="1" applyProtection="1">
      <alignment horizontal="center" vertical="center" wrapText="1"/>
      <protection/>
    </xf>
    <xf numFmtId="14" fontId="16" fillId="0" borderId="0" xfId="0" applyNumberFormat="1"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6" fillId="0" borderId="0" xfId="0" applyFont="1" applyAlignment="1">
      <alignment horizontal="left" vertical="top" wrapText="1"/>
    </xf>
    <xf numFmtId="0" fontId="6" fillId="0" borderId="0" xfId="0" applyFont="1" applyAlignment="1" applyProtection="1">
      <alignment horizontal="center" vertical="center" wrapText="1"/>
      <protection hidden="1"/>
    </xf>
    <xf numFmtId="0" fontId="6" fillId="0" borderId="0" xfId="0" applyFont="1" applyAlignment="1" applyProtection="1">
      <alignment horizontal="left" vertical="top" wrapText="1"/>
      <protection hidden="1"/>
    </xf>
    <xf numFmtId="0" fontId="19" fillId="0" borderId="0" xfId="0" applyFont="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18" fillId="0" borderId="0" xfId="0" applyFont="1" applyAlignment="1" applyProtection="1">
      <alignment horizontal="justify" vertical="justify" wrapText="1"/>
      <protection hidden="1"/>
    </xf>
    <xf numFmtId="0" fontId="18" fillId="0" borderId="0" xfId="0" applyFont="1" applyAlignment="1" applyProtection="1">
      <alignment horizontal="center" vertical="justify"/>
      <protection hidden="1"/>
    </xf>
    <xf numFmtId="0" fontId="2" fillId="0" borderId="23"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22" xfId="0" applyFont="1" applyBorder="1" applyAlignment="1" applyProtection="1">
      <alignment horizontal="center" vertical="center" wrapText="1"/>
      <protection hidden="1"/>
    </xf>
    <xf numFmtId="0" fontId="2" fillId="0" borderId="15" xfId="0" applyFont="1" applyBorder="1" applyAlignment="1" applyProtection="1">
      <alignment horizontal="left" vertical="center" wrapText="1"/>
      <protection hidden="1"/>
    </xf>
    <xf numFmtId="0" fontId="2" fillId="0" borderId="16" xfId="0" applyFont="1" applyBorder="1" applyAlignment="1" applyProtection="1">
      <alignment horizontal="left" vertical="center" wrapText="1"/>
      <protection hidden="1"/>
    </xf>
    <xf numFmtId="0" fontId="18" fillId="0" borderId="23" xfId="0" applyFont="1" applyBorder="1" applyAlignment="1" applyProtection="1">
      <alignment horizontal="left" vertical="center" wrapText="1" indent="6"/>
      <protection hidden="1"/>
    </xf>
    <xf numFmtId="0" fontId="18" fillId="0" borderId="25" xfId="0" applyFont="1" applyBorder="1" applyAlignment="1" applyProtection="1">
      <alignment horizontal="left" vertical="center" wrapText="1" indent="6"/>
      <protection hidden="1"/>
    </xf>
    <xf numFmtId="0" fontId="18" fillId="0" borderId="22" xfId="0" applyFont="1" applyBorder="1" applyAlignment="1" applyProtection="1">
      <alignment horizontal="left" vertical="center" wrapText="1" indent="6"/>
      <protection hidden="1"/>
    </xf>
    <xf numFmtId="164" fontId="2" fillId="0" borderId="15" xfId="0" applyNumberFormat="1"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164" fontId="2" fillId="0" borderId="15" xfId="0" applyNumberFormat="1" applyFont="1" applyBorder="1" applyAlignment="1" applyProtection="1">
      <alignment horizontal="right" vertical="center" wrapText="1"/>
      <protection hidden="1"/>
    </xf>
    <xf numFmtId="164" fontId="2" fillId="0" borderId="16" xfId="0" applyNumberFormat="1" applyFont="1" applyBorder="1" applyAlignment="1" applyProtection="1">
      <alignment horizontal="center" vertical="center" wrapText="1"/>
      <protection hidden="1"/>
    </xf>
    <xf numFmtId="0" fontId="18" fillId="0" borderId="10" xfId="0" applyFont="1" applyBorder="1" applyAlignment="1" applyProtection="1">
      <alignment horizontal="left" vertical="center" wrapText="1"/>
      <protection hidden="1"/>
    </xf>
    <xf numFmtId="0" fontId="2" fillId="0" borderId="19" xfId="0" applyFont="1" applyBorder="1" applyAlignment="1" applyProtection="1">
      <alignment horizontal="left" vertical="center" wrapText="1"/>
      <protection hidden="1"/>
    </xf>
    <xf numFmtId="0" fontId="2" fillId="0" borderId="26"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18" xfId="0" applyFont="1" applyBorder="1" applyAlignment="1" applyProtection="1">
      <alignment horizontal="left" vertical="center" wrapText="1"/>
      <protection hidden="1"/>
    </xf>
    <xf numFmtId="0" fontId="2" fillId="0" borderId="17" xfId="0" applyFont="1" applyBorder="1" applyAlignment="1" applyProtection="1">
      <alignment horizontal="left" vertical="center" wrapText="1"/>
      <protection hidden="1"/>
    </xf>
    <xf numFmtId="0" fontId="2" fillId="0" borderId="24" xfId="0" applyFont="1" applyBorder="1" applyAlignment="1" applyProtection="1">
      <alignment horizontal="left" vertical="center" wrapText="1"/>
      <protection hidden="1"/>
    </xf>
    <xf numFmtId="0" fontId="18" fillId="0" borderId="23" xfId="0" applyFont="1" applyBorder="1" applyAlignment="1" applyProtection="1">
      <alignment horizontal="center" vertical="center" wrapText="1"/>
      <protection hidden="1"/>
    </xf>
    <xf numFmtId="0" fontId="18" fillId="0" borderId="25" xfId="0" applyFont="1" applyBorder="1" applyAlignment="1" applyProtection="1">
      <alignment horizontal="center" vertical="center" wrapText="1"/>
      <protection hidden="1"/>
    </xf>
    <xf numFmtId="0" fontId="18" fillId="0" borderId="22" xfId="0" applyFont="1" applyBorder="1" applyAlignment="1" applyProtection="1">
      <alignment horizontal="center" vertical="center" wrapText="1"/>
      <protection hidden="1"/>
    </xf>
    <xf numFmtId="0" fontId="2" fillId="0" borderId="10" xfId="0" applyFont="1" applyBorder="1" applyAlignment="1" applyProtection="1">
      <alignment horizontal="left" vertical="center" wrapText="1"/>
      <protection hidden="1"/>
    </xf>
    <xf numFmtId="0" fontId="2" fillId="0" borderId="14"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14"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16" fillId="0" borderId="0" xfId="0" applyFont="1" applyBorder="1" applyAlignment="1" applyProtection="1">
      <alignment horizontal="left" vertical="center" wrapText="1"/>
      <protection hidden="1"/>
    </xf>
    <xf numFmtId="0" fontId="16" fillId="0" borderId="18" xfId="0" applyFont="1" applyBorder="1" applyAlignment="1" applyProtection="1">
      <alignment horizontal="left" vertical="center" wrapText="1"/>
      <protection hidden="1"/>
    </xf>
    <xf numFmtId="0" fontId="18" fillId="0" borderId="17" xfId="0" applyFont="1" applyBorder="1" applyAlignment="1" applyProtection="1">
      <alignment horizontal="center" vertical="center" wrapText="1"/>
      <protection hidden="1"/>
    </xf>
    <xf numFmtId="0" fontId="77" fillId="0" borderId="0" xfId="53" applyFont="1" applyBorder="1" applyAlignment="1" applyProtection="1">
      <alignment horizontal="center" vertical="center" wrapText="1"/>
      <protection/>
    </xf>
    <xf numFmtId="0" fontId="28" fillId="0" borderId="0" xfId="0" applyFont="1" applyBorder="1" applyAlignment="1" applyProtection="1">
      <alignment horizontal="center" vertical="center" wrapText="1"/>
      <protection hidden="1"/>
    </xf>
    <xf numFmtId="0" fontId="16" fillId="0" borderId="19" xfId="0" applyFont="1" applyBorder="1" applyAlignment="1" applyProtection="1">
      <alignment horizontal="left" vertical="center" wrapText="1"/>
      <protection hidden="1"/>
    </xf>
    <xf numFmtId="0" fontId="16" fillId="0" borderId="26" xfId="0" applyFont="1" applyBorder="1" applyAlignment="1" applyProtection="1">
      <alignment horizontal="left" vertical="center" wrapText="1"/>
      <protection hidden="1"/>
    </xf>
    <xf numFmtId="0" fontId="2" fillId="0" borderId="10" xfId="0" applyFont="1" applyBorder="1" applyAlignment="1" applyProtection="1">
      <alignment horizontal="center" vertical="center" wrapText="1"/>
      <protection hidden="1"/>
    </xf>
    <xf numFmtId="0" fontId="18" fillId="0" borderId="23" xfId="0" applyFont="1" applyBorder="1" applyAlignment="1" applyProtection="1">
      <alignment horizontal="left" vertical="center" wrapText="1"/>
      <protection hidden="1"/>
    </xf>
    <xf numFmtId="0" fontId="18" fillId="0" borderId="25" xfId="0" applyFont="1" applyBorder="1" applyAlignment="1" applyProtection="1">
      <alignment horizontal="left" vertical="center" wrapText="1"/>
      <protection hidden="1"/>
    </xf>
    <xf numFmtId="0" fontId="18" fillId="0" borderId="22" xfId="0" applyFont="1" applyBorder="1" applyAlignment="1" applyProtection="1">
      <alignment horizontal="left"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13" fillId="0" borderId="17" xfId="0" applyFont="1" applyBorder="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0" fontId="13" fillId="0" borderId="15" xfId="0" applyFont="1" applyBorder="1" applyAlignment="1" applyProtection="1">
      <alignment horizontal="left" vertical="center" wrapText="1"/>
      <protection hidden="1"/>
    </xf>
    <xf numFmtId="0" fontId="13" fillId="0" borderId="16" xfId="0" applyFont="1" applyBorder="1" applyAlignment="1" applyProtection="1">
      <alignment horizontal="left" vertical="center" wrapText="1"/>
      <protection hidden="1"/>
    </xf>
    <xf numFmtId="0" fontId="13" fillId="0" borderId="10" xfId="0" applyFont="1" applyBorder="1" applyAlignment="1" applyProtection="1">
      <alignment horizontal="justify" vertical="center" wrapText="1"/>
      <protection hidden="1"/>
    </xf>
    <xf numFmtId="0" fontId="13" fillId="0" borderId="10" xfId="0" applyFont="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13" fillId="0" borderId="18" xfId="0" applyFont="1" applyBorder="1" applyAlignment="1" applyProtection="1">
      <alignment horizontal="left" vertical="center" wrapText="1"/>
      <protection hidden="1"/>
    </xf>
    <xf numFmtId="0" fontId="13" fillId="0" borderId="19" xfId="0" applyFont="1" applyBorder="1" applyAlignment="1" applyProtection="1">
      <alignment horizontal="left" vertical="center" wrapText="1"/>
      <protection hidden="1"/>
    </xf>
    <xf numFmtId="0" fontId="13" fillId="0" borderId="26" xfId="0" applyFont="1" applyBorder="1" applyAlignment="1" applyProtection="1">
      <alignment horizontal="left" vertical="center" wrapText="1"/>
      <protection hidden="1"/>
    </xf>
    <xf numFmtId="0" fontId="13" fillId="0" borderId="10" xfId="0" applyFont="1" applyBorder="1" applyAlignment="1" applyProtection="1">
      <alignment horizontal="left" vertical="center" wrapText="1"/>
      <protection hidden="1"/>
    </xf>
    <xf numFmtId="0" fontId="12" fillId="0" borderId="0"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0" xfId="0" applyFont="1" applyBorder="1" applyAlignment="1" applyProtection="1">
      <alignment horizontal="justify" vertical="center" wrapText="1"/>
      <protection hidden="1"/>
    </xf>
    <xf numFmtId="0" fontId="12" fillId="0" borderId="19" xfId="0" applyFont="1" applyBorder="1" applyAlignment="1" applyProtection="1">
      <alignment horizontal="left" vertical="center" wrapText="1"/>
      <protection hidden="1"/>
    </xf>
    <xf numFmtId="0" fontId="12" fillId="0" borderId="26" xfId="0" applyFont="1" applyBorder="1" applyAlignment="1" applyProtection="1">
      <alignment horizontal="left" vertical="center" wrapText="1"/>
      <protection hidden="1"/>
    </xf>
    <xf numFmtId="164" fontId="13" fillId="0" borderId="17" xfId="0" applyNumberFormat="1" applyFont="1" applyBorder="1" applyAlignment="1" applyProtection="1">
      <alignment horizontal="left" vertical="center" wrapText="1"/>
      <protection hidden="1"/>
    </xf>
    <xf numFmtId="164" fontId="13" fillId="0" borderId="24" xfId="0" applyNumberFormat="1"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xf numFmtId="0" fontId="16" fillId="0" borderId="0" xfId="0" applyFont="1" applyAlignment="1">
      <alignment vertical="top"/>
    </xf>
    <xf numFmtId="0" fontId="16" fillId="0" borderId="0" xfId="0" applyFont="1" applyAlignment="1" applyProtection="1">
      <alignment vertical="top"/>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34"/>
  <sheetViews>
    <sheetView tabSelected="1" zoomScaleSheetLayoutView="100" zoomScalePageLayoutView="0" workbookViewId="0" topLeftCell="A1">
      <selection activeCell="H8" sqref="H8"/>
    </sheetView>
  </sheetViews>
  <sheetFormatPr defaultColWidth="9.140625" defaultRowHeight="12.75"/>
  <cols>
    <col min="1" max="1" width="39.28125" style="76" customWidth="1"/>
    <col min="2" max="2" width="5.00390625" style="76" customWidth="1"/>
    <col min="3" max="3" width="4.00390625" style="76" customWidth="1"/>
    <col min="4" max="8" width="5.00390625" style="76" customWidth="1"/>
    <col min="9" max="9" width="2.140625" style="76" customWidth="1"/>
    <col min="10" max="10" width="6.28125" style="76" customWidth="1"/>
    <col min="11" max="16384" width="9.140625" style="76" customWidth="1"/>
  </cols>
  <sheetData>
    <row r="1" spans="1:16" ht="25.5" customHeight="1">
      <c r="A1" s="133" t="s">
        <v>271</v>
      </c>
      <c r="B1" s="133"/>
      <c r="C1" s="133"/>
      <c r="D1" s="133"/>
      <c r="E1" s="133"/>
      <c r="F1" s="133"/>
      <c r="G1" s="133"/>
      <c r="H1" s="133"/>
      <c r="I1" s="133"/>
      <c r="J1" s="133"/>
      <c r="K1" s="133"/>
      <c r="L1" s="133"/>
      <c r="M1" s="133"/>
      <c r="N1" s="133"/>
      <c r="O1" s="133"/>
      <c r="P1" s="133"/>
    </row>
    <row r="2" spans="1:16" ht="20.25" customHeight="1">
      <c r="A2" s="139" t="s">
        <v>0</v>
      </c>
      <c r="B2" s="139"/>
      <c r="C2" s="139"/>
      <c r="D2" s="139"/>
      <c r="E2" s="139"/>
      <c r="F2" s="139"/>
      <c r="G2" s="139"/>
      <c r="H2" s="139"/>
      <c r="J2" s="136" t="s">
        <v>294</v>
      </c>
      <c r="K2" s="136"/>
      <c r="L2" s="136"/>
      <c r="M2" s="136"/>
      <c r="N2" s="136"/>
      <c r="O2" s="136"/>
      <c r="P2" s="136"/>
    </row>
    <row r="3" spans="1:16" ht="16.5" customHeight="1">
      <c r="A3" s="77" t="s">
        <v>1</v>
      </c>
      <c r="B3" s="140">
        <v>1</v>
      </c>
      <c r="C3" s="141"/>
      <c r="D3" s="142" t="s">
        <v>592</v>
      </c>
      <c r="E3" s="142"/>
      <c r="F3" s="142"/>
      <c r="G3" s="142"/>
      <c r="H3" s="143"/>
      <c r="J3" s="137" t="s">
        <v>293</v>
      </c>
      <c r="K3" s="137"/>
      <c r="L3" s="137"/>
      <c r="M3" s="137"/>
      <c r="N3" s="137"/>
      <c r="O3" s="137"/>
      <c r="P3" s="137"/>
    </row>
    <row r="4" spans="1:10" ht="16.5" customHeight="1">
      <c r="A4" s="77" t="s">
        <v>2</v>
      </c>
      <c r="B4" s="78">
        <v>36</v>
      </c>
      <c r="C4" s="78"/>
      <c r="D4" s="78"/>
      <c r="E4" s="78"/>
      <c r="F4" s="78"/>
      <c r="G4" s="78"/>
      <c r="H4" s="78"/>
      <c r="J4" s="76" t="b">
        <v>1</v>
      </c>
    </row>
    <row r="5" spans="1:10" ht="16.5" customHeight="1">
      <c r="A5" s="77" t="s">
        <v>3</v>
      </c>
      <c r="B5" s="134" t="s">
        <v>593</v>
      </c>
      <c r="C5" s="134"/>
      <c r="D5" s="134"/>
      <c r="E5" s="134"/>
      <c r="F5" s="134"/>
      <c r="G5" s="134"/>
      <c r="H5" s="134"/>
      <c r="J5" s="76" t="b">
        <v>1</v>
      </c>
    </row>
    <row r="6" spans="1:10" ht="16.5" customHeight="1">
      <c r="A6" s="77" t="s">
        <v>143</v>
      </c>
      <c r="B6" s="134" t="s">
        <v>594</v>
      </c>
      <c r="C6" s="134"/>
      <c r="D6" s="134"/>
      <c r="E6" s="134"/>
      <c r="F6" s="134"/>
      <c r="G6" s="134"/>
      <c r="H6" s="134"/>
      <c r="J6" s="76" t="b">
        <v>1</v>
      </c>
    </row>
    <row r="7" spans="1:10" ht="16.5" customHeight="1">
      <c r="A7" s="77" t="s">
        <v>144</v>
      </c>
      <c r="B7" s="78">
        <v>7</v>
      </c>
      <c r="C7" s="78"/>
      <c r="D7" s="78"/>
      <c r="E7" s="78"/>
      <c r="F7" s="78"/>
      <c r="G7" s="78"/>
      <c r="H7" s="78"/>
      <c r="J7" s="76" t="b">
        <v>1</v>
      </c>
    </row>
    <row r="8" spans="1:10" ht="16.5" customHeight="1">
      <c r="A8" s="77" t="s">
        <v>14</v>
      </c>
      <c r="B8" s="78">
        <v>17</v>
      </c>
      <c r="C8" s="78"/>
      <c r="D8" s="78"/>
      <c r="E8" s="78"/>
      <c r="F8" s="78"/>
      <c r="G8" s="78"/>
      <c r="H8" s="78"/>
      <c r="J8" s="76" t="b">
        <v>1</v>
      </c>
    </row>
    <row r="9" spans="1:10" ht="16.5" customHeight="1">
      <c r="A9" s="77" t="s">
        <v>15</v>
      </c>
      <c r="B9" s="78">
        <v>29</v>
      </c>
      <c r="C9" s="78"/>
      <c r="D9" s="78"/>
      <c r="E9" s="78"/>
      <c r="F9" s="78"/>
      <c r="G9" s="78"/>
      <c r="H9" s="78"/>
      <c r="J9" s="76" t="b">
        <v>1</v>
      </c>
    </row>
    <row r="10" spans="1:10" ht="16.5" customHeight="1">
      <c r="A10" s="135" t="s">
        <v>6</v>
      </c>
      <c r="B10" s="134" t="s">
        <v>449</v>
      </c>
      <c r="C10" s="134"/>
      <c r="D10" s="134"/>
      <c r="E10" s="134"/>
      <c r="F10" s="134"/>
      <c r="G10" s="134"/>
      <c r="H10" s="134"/>
      <c r="J10" s="76" t="b">
        <v>1</v>
      </c>
    </row>
    <row r="11" spans="1:10" ht="16.5" customHeight="1">
      <c r="A11" s="135"/>
      <c r="B11" s="134" t="s">
        <v>450</v>
      </c>
      <c r="C11" s="134"/>
      <c r="D11" s="134"/>
      <c r="E11" s="134"/>
      <c r="F11" s="134"/>
      <c r="G11" s="134"/>
      <c r="H11" s="134"/>
      <c r="J11" s="76" t="b">
        <v>1</v>
      </c>
    </row>
    <row r="12" spans="1:16" ht="19.5" customHeight="1">
      <c r="A12" s="135"/>
      <c r="B12" s="134" t="s">
        <v>393</v>
      </c>
      <c r="C12" s="134"/>
      <c r="D12" s="134"/>
      <c r="E12" s="134"/>
      <c r="F12" s="134"/>
      <c r="G12" s="134"/>
      <c r="H12" s="134"/>
      <c r="J12" s="138">
        <f>IF(K!R27="","",K!R27)</f>
      </c>
      <c r="K12" s="138"/>
      <c r="L12" s="138"/>
      <c r="M12" s="138"/>
      <c r="N12" s="138"/>
      <c r="O12" s="138"/>
      <c r="P12" s="138"/>
    </row>
    <row r="13" spans="1:16" ht="19.5" customHeight="1">
      <c r="A13" s="135"/>
      <c r="B13" s="147" t="s">
        <v>329</v>
      </c>
      <c r="C13" s="142"/>
      <c r="D13" s="143"/>
      <c r="E13" s="147">
        <v>500072</v>
      </c>
      <c r="F13" s="142"/>
      <c r="G13" s="142"/>
      <c r="H13" s="143"/>
      <c r="J13" s="138"/>
      <c r="K13" s="138"/>
      <c r="L13" s="138"/>
      <c r="M13" s="138"/>
      <c r="N13" s="138"/>
      <c r="O13" s="138"/>
      <c r="P13" s="138"/>
    </row>
    <row r="14" ht="9" customHeight="1"/>
    <row r="15" spans="1:8" ht="15" customHeight="1">
      <c r="A15" s="136" t="s">
        <v>7</v>
      </c>
      <c r="B15" s="136"/>
      <c r="C15" s="136"/>
      <c r="D15" s="136"/>
      <c r="E15" s="136"/>
      <c r="F15" s="136"/>
      <c r="G15" s="136"/>
      <c r="H15" s="136"/>
    </row>
    <row r="16" spans="1:16" ht="16.5" customHeight="1">
      <c r="A16" s="77" t="s">
        <v>8</v>
      </c>
      <c r="B16" s="79">
        <v>1</v>
      </c>
      <c r="C16" s="80"/>
      <c r="D16" s="147" t="s">
        <v>451</v>
      </c>
      <c r="E16" s="142"/>
      <c r="F16" s="142"/>
      <c r="G16" s="142"/>
      <c r="H16" s="143"/>
      <c r="J16" s="150" t="s">
        <v>437</v>
      </c>
      <c r="K16" s="150"/>
      <c r="L16" s="150"/>
      <c r="M16" s="150"/>
      <c r="N16" s="150"/>
      <c r="O16" s="150"/>
      <c r="P16" s="150"/>
    </row>
    <row r="17" spans="1:16" ht="16.5" customHeight="1">
      <c r="A17" s="77" t="s">
        <v>145</v>
      </c>
      <c r="B17" s="81">
        <v>8</v>
      </c>
      <c r="C17" s="81"/>
      <c r="D17" s="81"/>
      <c r="E17" s="81"/>
      <c r="F17" s="81"/>
      <c r="G17" s="81"/>
      <c r="H17" s="81"/>
      <c r="J17" s="82"/>
      <c r="K17" s="144" t="s">
        <v>438</v>
      </c>
      <c r="L17" s="144"/>
      <c r="M17" s="144"/>
      <c r="N17" s="144"/>
      <c r="O17" s="144"/>
      <c r="P17" s="144"/>
    </row>
    <row r="18" spans="1:16" ht="16.5" customHeight="1">
      <c r="A18" s="77" t="s">
        <v>146</v>
      </c>
      <c r="B18" s="148">
        <v>15</v>
      </c>
      <c r="C18" s="148"/>
      <c r="D18" s="145" t="s">
        <v>149</v>
      </c>
      <c r="E18" s="145"/>
      <c r="F18" s="145"/>
      <c r="G18" s="145"/>
      <c r="H18" s="145"/>
      <c r="J18" s="82"/>
      <c r="K18" s="144" t="s">
        <v>439</v>
      </c>
      <c r="L18" s="144"/>
      <c r="M18" s="144"/>
      <c r="N18" s="144"/>
      <c r="O18" s="144"/>
      <c r="P18" s="144"/>
    </row>
    <row r="19" spans="1:16" ht="16.5" customHeight="1">
      <c r="A19" s="77" t="s">
        <v>13</v>
      </c>
      <c r="B19" s="147" t="s">
        <v>591</v>
      </c>
      <c r="C19" s="142"/>
      <c r="D19" s="142"/>
      <c r="E19" s="142"/>
      <c r="F19" s="142"/>
      <c r="G19" s="142"/>
      <c r="H19" s="143"/>
      <c r="J19" s="82"/>
      <c r="K19" s="144" t="s">
        <v>440</v>
      </c>
      <c r="L19" s="144"/>
      <c r="M19" s="144"/>
      <c r="N19" s="144"/>
      <c r="O19" s="144"/>
      <c r="P19" s="144"/>
    </row>
    <row r="20" spans="1:16" ht="16.5" customHeight="1">
      <c r="A20" s="77" t="s">
        <v>381</v>
      </c>
      <c r="B20" s="81">
        <v>2</v>
      </c>
      <c r="C20" s="81"/>
      <c r="D20" s="81"/>
      <c r="E20" s="81"/>
      <c r="F20" s="81"/>
      <c r="G20" s="81"/>
      <c r="H20" s="81"/>
      <c r="J20" s="82"/>
      <c r="K20" s="144" t="s">
        <v>441</v>
      </c>
      <c r="L20" s="144"/>
      <c r="M20" s="144"/>
      <c r="N20" s="144"/>
      <c r="O20" s="144"/>
      <c r="P20" s="144"/>
    </row>
    <row r="21" spans="1:16" ht="16.5" customHeight="1">
      <c r="A21" s="77" t="s">
        <v>9</v>
      </c>
      <c r="B21" s="134" t="s">
        <v>453</v>
      </c>
      <c r="C21" s="134"/>
      <c r="D21" s="134"/>
      <c r="E21" s="134"/>
      <c r="F21" s="134"/>
      <c r="G21" s="134"/>
      <c r="H21" s="134"/>
      <c r="J21" s="82"/>
      <c r="K21" s="144" t="s">
        <v>442</v>
      </c>
      <c r="L21" s="144"/>
      <c r="M21" s="144"/>
      <c r="N21" s="144"/>
      <c r="O21" s="144"/>
      <c r="P21" s="144"/>
    </row>
    <row r="22" spans="1:16" ht="16.5" customHeight="1">
      <c r="A22" s="77" t="s">
        <v>286</v>
      </c>
      <c r="B22" s="134">
        <v>20000</v>
      </c>
      <c r="C22" s="134"/>
      <c r="D22" s="134"/>
      <c r="E22" s="134"/>
      <c r="F22" s="134"/>
      <c r="G22" s="134"/>
      <c r="H22" s="134"/>
      <c r="J22" s="82"/>
      <c r="K22" s="144" t="s">
        <v>443</v>
      </c>
      <c r="L22" s="144"/>
      <c r="M22" s="144"/>
      <c r="N22" s="144"/>
      <c r="O22" s="144"/>
      <c r="P22" s="144"/>
    </row>
    <row r="23" spans="1:8" ht="16.5" customHeight="1" hidden="1">
      <c r="A23" s="77"/>
      <c r="B23" s="134"/>
      <c r="C23" s="134"/>
      <c r="D23" s="134"/>
      <c r="E23" s="134"/>
      <c r="F23" s="134"/>
      <c r="G23" s="134"/>
      <c r="H23" s="134"/>
    </row>
    <row r="24" spans="1:16" ht="16.5" customHeight="1">
      <c r="A24" s="77" t="s">
        <v>12</v>
      </c>
      <c r="B24" s="146" t="s">
        <v>270</v>
      </c>
      <c r="C24" s="146"/>
      <c r="D24" s="146"/>
      <c r="E24" s="154">
        <v>39995</v>
      </c>
      <c r="F24" s="155"/>
      <c r="G24" s="155"/>
      <c r="H24" s="156"/>
      <c r="J24" s="151" t="s">
        <v>447</v>
      </c>
      <c r="K24" s="151"/>
      <c r="L24" s="151"/>
      <c r="M24" s="151"/>
      <c r="N24" s="151"/>
      <c r="O24" s="151"/>
      <c r="P24" s="151"/>
    </row>
    <row r="25" spans="1:16" ht="16.5" customHeight="1">
      <c r="A25" s="77" t="s">
        <v>147</v>
      </c>
      <c r="B25" s="146" t="s">
        <v>270</v>
      </c>
      <c r="C25" s="146"/>
      <c r="D25" s="146"/>
      <c r="E25" s="149">
        <v>40004</v>
      </c>
      <c r="F25" s="149"/>
      <c r="G25" s="149"/>
      <c r="H25" s="149"/>
      <c r="J25" s="83"/>
      <c r="K25" s="83"/>
      <c r="L25" s="83"/>
      <c r="M25" s="83"/>
      <c r="N25" s="83"/>
      <c r="O25" s="83"/>
      <c r="P25" s="83"/>
    </row>
    <row r="26" spans="1:16" ht="16.5" customHeight="1">
      <c r="A26" s="77" t="s">
        <v>148</v>
      </c>
      <c r="B26" s="146" t="s">
        <v>270</v>
      </c>
      <c r="C26" s="146"/>
      <c r="D26" s="146"/>
      <c r="E26" s="149">
        <v>40047</v>
      </c>
      <c r="F26" s="149"/>
      <c r="G26" s="149"/>
      <c r="H26" s="149"/>
      <c r="J26" s="152" t="s">
        <v>446</v>
      </c>
      <c r="K26" s="152"/>
      <c r="L26" s="152"/>
      <c r="M26" s="152"/>
      <c r="N26" s="152"/>
      <c r="O26" s="152"/>
      <c r="P26" s="152"/>
    </row>
    <row r="27" spans="10:16" ht="9" customHeight="1">
      <c r="J27" s="152"/>
      <c r="K27" s="152"/>
      <c r="L27" s="152"/>
      <c r="M27" s="152"/>
      <c r="N27" s="152"/>
      <c r="O27" s="152"/>
      <c r="P27" s="152"/>
    </row>
    <row r="28" spans="10:16" ht="9" customHeight="1">
      <c r="J28" s="152"/>
      <c r="K28" s="152"/>
      <c r="L28" s="152"/>
      <c r="M28" s="152"/>
      <c r="N28" s="152"/>
      <c r="O28" s="152"/>
      <c r="P28" s="152"/>
    </row>
    <row r="29" spans="1:16" ht="15" customHeight="1">
      <c r="A29" s="136" t="s">
        <v>10</v>
      </c>
      <c r="B29" s="136"/>
      <c r="C29" s="136"/>
      <c r="D29" s="136"/>
      <c r="E29" s="136"/>
      <c r="F29" s="136"/>
      <c r="G29" s="136"/>
      <c r="H29" s="136"/>
      <c r="J29" s="152"/>
      <c r="K29" s="152"/>
      <c r="L29" s="152"/>
      <c r="M29" s="152"/>
      <c r="N29" s="152"/>
      <c r="O29" s="152"/>
      <c r="P29" s="152"/>
    </row>
    <row r="30" spans="1:16" ht="15.75" customHeight="1">
      <c r="A30" s="77" t="s">
        <v>11</v>
      </c>
      <c r="B30" s="79">
        <v>1</v>
      </c>
      <c r="C30" s="80"/>
      <c r="D30" s="142" t="s">
        <v>445</v>
      </c>
      <c r="E30" s="142"/>
      <c r="F30" s="142"/>
      <c r="G30" s="142"/>
      <c r="H30" s="143"/>
      <c r="J30" s="152"/>
      <c r="K30" s="152"/>
      <c r="L30" s="152"/>
      <c r="M30" s="152"/>
      <c r="N30" s="152"/>
      <c r="O30" s="152"/>
      <c r="P30" s="152"/>
    </row>
    <row r="31" spans="1:16" ht="15.75" customHeight="1">
      <c r="A31" s="77" t="s">
        <v>2</v>
      </c>
      <c r="B31" s="153">
        <v>7</v>
      </c>
      <c r="C31" s="153"/>
      <c r="D31" s="153"/>
      <c r="E31" s="153"/>
      <c r="F31" s="153"/>
      <c r="G31" s="153"/>
      <c r="H31" s="153"/>
      <c r="J31" s="152"/>
      <c r="K31" s="152"/>
      <c r="L31" s="152"/>
      <c r="M31" s="152"/>
      <c r="N31" s="152"/>
      <c r="O31" s="152"/>
      <c r="P31" s="152"/>
    </row>
    <row r="32" spans="1:16" ht="15.75" customHeight="1">
      <c r="A32" s="77" t="s">
        <v>290</v>
      </c>
      <c r="B32" s="134" t="s">
        <v>452</v>
      </c>
      <c r="C32" s="134"/>
      <c r="D32" s="134"/>
      <c r="E32" s="134"/>
      <c r="F32" s="134"/>
      <c r="G32" s="134"/>
      <c r="H32" s="134"/>
      <c r="J32" s="152"/>
      <c r="K32" s="152"/>
      <c r="L32" s="152"/>
      <c r="M32" s="152"/>
      <c r="N32" s="152"/>
      <c r="O32" s="152"/>
      <c r="P32" s="152"/>
    </row>
    <row r="33" spans="1:16" ht="15.75" customHeight="1">
      <c r="A33" s="77" t="s">
        <v>291</v>
      </c>
      <c r="B33" s="134" t="s">
        <v>448</v>
      </c>
      <c r="C33" s="134"/>
      <c r="D33" s="134"/>
      <c r="E33" s="134"/>
      <c r="F33" s="134"/>
      <c r="G33" s="134"/>
      <c r="H33" s="134"/>
      <c r="J33" s="152"/>
      <c r="K33" s="152"/>
      <c r="L33" s="152"/>
      <c r="M33" s="152"/>
      <c r="N33" s="152"/>
      <c r="O33" s="152"/>
      <c r="P33" s="152"/>
    </row>
    <row r="34" spans="1:16" ht="15.75" customHeight="1">
      <c r="A34" s="77" t="s">
        <v>292</v>
      </c>
      <c r="B34" s="81">
        <v>7</v>
      </c>
      <c r="C34" s="81"/>
      <c r="D34" s="81"/>
      <c r="E34" s="81"/>
      <c r="F34" s="81"/>
      <c r="G34" s="81"/>
      <c r="H34" s="81"/>
      <c r="J34" s="84"/>
      <c r="K34" s="84"/>
      <c r="L34" s="84"/>
      <c r="M34" s="84"/>
      <c r="N34" s="84"/>
      <c r="O34" s="84"/>
      <c r="P34" s="84"/>
    </row>
  </sheetData>
  <sheetProtection password="B98C" sheet="1"/>
  <mergeCells count="43">
    <mergeCell ref="J26:P33"/>
    <mergeCell ref="B32:H32"/>
    <mergeCell ref="B33:H33"/>
    <mergeCell ref="B22:H22"/>
    <mergeCell ref="B31:H31"/>
    <mergeCell ref="E24:H24"/>
    <mergeCell ref="J16:P16"/>
    <mergeCell ref="K17:P17"/>
    <mergeCell ref="K18:P18"/>
    <mergeCell ref="K19:P19"/>
    <mergeCell ref="K20:P20"/>
    <mergeCell ref="D30:H30"/>
    <mergeCell ref="E26:H26"/>
    <mergeCell ref="A29:H29"/>
    <mergeCell ref="K22:P22"/>
    <mergeCell ref="J24:P24"/>
    <mergeCell ref="E13:H13"/>
    <mergeCell ref="B26:D26"/>
    <mergeCell ref="D16:H16"/>
    <mergeCell ref="B18:C18"/>
    <mergeCell ref="B21:H21"/>
    <mergeCell ref="E25:H25"/>
    <mergeCell ref="B19:H19"/>
    <mergeCell ref="B5:H5"/>
    <mergeCell ref="B6:H6"/>
    <mergeCell ref="D18:H18"/>
    <mergeCell ref="B24:D24"/>
    <mergeCell ref="B10:H10"/>
    <mergeCell ref="B25:D25"/>
    <mergeCell ref="B11:H11"/>
    <mergeCell ref="B12:H12"/>
    <mergeCell ref="A15:H15"/>
    <mergeCell ref="B13:D13"/>
    <mergeCell ref="A1:P1"/>
    <mergeCell ref="B23:H23"/>
    <mergeCell ref="A10:A13"/>
    <mergeCell ref="J2:P2"/>
    <mergeCell ref="J3:P3"/>
    <mergeCell ref="J12:P13"/>
    <mergeCell ref="A2:H2"/>
    <mergeCell ref="B3:C3"/>
    <mergeCell ref="D3:H3"/>
    <mergeCell ref="K21:P21"/>
  </mergeCells>
  <hyperlinks>
    <hyperlink ref="K17:P17" location="'1'!A1" display="Letter to the D.D.O."/>
    <hyperlink ref="K18:P18" location="'2'!A1" display="Letter to the Higher Authorities"/>
    <hyperlink ref="K19:P19" location="'3'!A1" display="Non-Drawl Certificate"/>
    <hyperlink ref="K20:P20" location="'4'!A1" display="Check List for sending Proposals."/>
    <hyperlink ref="K21:P21" location="'5'!A1" display="Appendix - II"/>
    <hyperlink ref="K22:P22" location="'6'!A1" display="Dependent Certificate."/>
  </hyperlinks>
  <printOptions horizontalCentered="1"/>
  <pageMargins left="0.5" right="0.5" top="0.5" bottom="0.25" header="0.5" footer="0.5"/>
  <pageSetup horizontalDpi="600" verticalDpi="600" orientation="landscape" paperSize="9" r:id="rId2"/>
  <legacyDrawing r:id="rId1"/>
</worksheet>
</file>

<file path=xl/worksheets/sheet10.xml><?xml version="1.0" encoding="utf-8"?>
<worksheet xmlns="http://schemas.openxmlformats.org/spreadsheetml/2006/main" xmlns:r="http://schemas.openxmlformats.org/officeDocument/2006/relationships">
  <dimension ref="A1:AA172"/>
  <sheetViews>
    <sheetView zoomScalePageLayoutView="0" workbookViewId="0" topLeftCell="A106">
      <selection activeCell="C120" sqref="C120"/>
    </sheetView>
  </sheetViews>
  <sheetFormatPr defaultColWidth="9.140625" defaultRowHeight="12.75"/>
  <cols>
    <col min="1" max="1" width="3.8515625" style="0" customWidth="1"/>
    <col min="2" max="2" width="26.140625" style="0" customWidth="1"/>
    <col min="3" max="3" width="18.00390625" style="0" customWidth="1"/>
  </cols>
  <sheetData>
    <row r="1" spans="1:27" ht="12.75">
      <c r="A1" t="str">
        <f>K!A1</f>
        <v>DESIGNATION</v>
      </c>
      <c r="B1">
        <f>K!B1</f>
        <v>0</v>
      </c>
      <c r="C1" t="str">
        <f>K!C1</f>
        <v>DISTRICT</v>
      </c>
      <c r="D1">
        <f>K!D1</f>
        <v>0</v>
      </c>
      <c r="E1" t="str">
        <f>K!E1</f>
        <v>GENDER</v>
      </c>
      <c r="F1">
        <f>K!F1</f>
        <v>0</v>
      </c>
      <c r="G1">
        <f>K!G1</f>
        <v>0</v>
      </c>
      <c r="H1">
        <f>K!H1</f>
        <v>0</v>
      </c>
      <c r="I1" t="str">
        <f>K!I1</f>
        <v>BASIC PAY</v>
      </c>
      <c r="J1">
        <f>K!J1</f>
        <v>0</v>
      </c>
      <c r="K1">
        <f>K!K1</f>
        <v>0</v>
      </c>
      <c r="L1" t="str">
        <f>K!L1</f>
        <v>LIST OF RECOGNISED HOSPITALS</v>
      </c>
      <c r="M1">
        <f>K!M1</f>
        <v>0</v>
      </c>
      <c r="N1">
        <f>K!N1</f>
        <v>0</v>
      </c>
      <c r="O1">
        <f>K!O1</f>
        <v>0</v>
      </c>
      <c r="P1">
        <f>K!P1</f>
        <v>0</v>
      </c>
      <c r="Q1">
        <f>K!Q1</f>
        <v>0</v>
      </c>
      <c r="R1">
        <f>K!R1</f>
        <v>0</v>
      </c>
      <c r="S1">
        <f>K!S1</f>
        <v>0</v>
      </c>
      <c r="T1">
        <f>K!T1</f>
        <v>0</v>
      </c>
      <c r="U1">
        <f>K!U1</f>
        <v>0</v>
      </c>
      <c r="V1">
        <f>K!V1</f>
        <v>0</v>
      </c>
      <c r="W1">
        <f>K!W1</f>
        <v>0</v>
      </c>
      <c r="X1">
        <f>K!X1</f>
        <v>0</v>
      </c>
      <c r="Y1">
        <f>K!Y1</f>
        <v>0</v>
      </c>
      <c r="Z1">
        <f>K!Z1</f>
        <v>0</v>
      </c>
      <c r="AA1">
        <f>K!AA1</f>
        <v>0</v>
      </c>
    </row>
    <row r="2" spans="1:27" ht="12.75">
      <c r="A2">
        <f>K!A2</f>
        <v>1</v>
      </c>
      <c r="B2" t="str">
        <f>K!B2</f>
        <v>Assistant Director</v>
      </c>
      <c r="C2">
        <f>K!C2</f>
        <v>1</v>
      </c>
      <c r="D2" t="str">
        <f>K!D2</f>
        <v>Adilabad District</v>
      </c>
      <c r="E2">
        <f>K!E2</f>
        <v>1</v>
      </c>
      <c r="F2" t="str">
        <f>K!F2</f>
        <v>Male</v>
      </c>
      <c r="G2">
        <f>K!G2</f>
        <v>1</v>
      </c>
      <c r="H2" t="str">
        <f>K!H2</f>
        <v>Yes</v>
      </c>
      <c r="I2">
        <f>K!I2</f>
        <v>1</v>
      </c>
      <c r="J2">
        <f>K!J2</f>
        <v>6700</v>
      </c>
      <c r="K2">
        <f>K!K2</f>
        <v>0</v>
      </c>
      <c r="L2">
        <f>K!L2</f>
        <v>1</v>
      </c>
      <c r="M2" t="str">
        <f>K!M2</f>
        <v>A.P. Super Speciality Dental Hospital PVT Ltd, Road No. 2, Banjara Hills, Hyderabad.</v>
      </c>
      <c r="N2">
        <f>K!N2</f>
        <v>0</v>
      </c>
      <c r="O2" t="str">
        <f>K!O2</f>
        <v>Emp Res</v>
      </c>
      <c r="P2">
        <f>K!P2</f>
        <v>0</v>
      </c>
      <c r="Q2" t="str">
        <f>K!Q2</f>
        <v>Name of the Employee</v>
      </c>
      <c r="R2" t="str">
        <f>K!R2</f>
        <v>Designation</v>
      </c>
      <c r="S2" t="str">
        <f>K!S2</f>
        <v>Place of working</v>
      </c>
      <c r="T2" t="str">
        <f>K!T2</f>
        <v>Mandal</v>
      </c>
      <c r="U2" t="str">
        <f>K!U2</f>
        <v>District</v>
      </c>
      <c r="V2" t="str">
        <f>K!V2</f>
        <v>Scale of Pay</v>
      </c>
      <c r="W2" t="str">
        <f>K!W2</f>
        <v>Basic Pay</v>
      </c>
      <c r="X2" t="str">
        <f>K!X2</f>
        <v>Add1</v>
      </c>
      <c r="Y2" t="str">
        <f>K!Y2</f>
        <v>Add2</v>
      </c>
      <c r="Z2" t="str">
        <f>K!Z2</f>
        <v>Add3</v>
      </c>
      <c r="AA2" t="str">
        <f>K!AA2</f>
        <v>Add4</v>
      </c>
    </row>
    <row r="3" spans="1:27" ht="12.75">
      <c r="A3">
        <f>K!A3</f>
        <v>2</v>
      </c>
      <c r="B3" t="str">
        <f>K!B3</f>
        <v>Assistant Engineer</v>
      </c>
      <c r="C3">
        <f>K!C3</f>
        <v>2</v>
      </c>
      <c r="D3" t="str">
        <f>K!D3</f>
        <v>Ananthapur District</v>
      </c>
      <c r="E3">
        <f>K!E3</f>
        <v>2</v>
      </c>
      <c r="F3" t="str">
        <f>K!F3</f>
        <v>Female</v>
      </c>
      <c r="G3">
        <f>K!G3</f>
        <v>2</v>
      </c>
      <c r="H3" t="str">
        <f>K!H3</f>
        <v>No</v>
      </c>
      <c r="I3">
        <f>K!I3</f>
        <v>2</v>
      </c>
      <c r="J3">
        <f>K!J3</f>
        <v>6900</v>
      </c>
      <c r="K3">
        <f>K!K3</f>
        <v>0</v>
      </c>
      <c r="L3">
        <f>K!L3</f>
        <v>2</v>
      </c>
      <c r="M3" t="str">
        <f>K!M3</f>
        <v>Aditya Hospital, 4-1-16, Boggulakunta, Tilak Road, Abids, Hyderabad.</v>
      </c>
      <c r="N3">
        <f>K!N3</f>
        <v>0</v>
      </c>
      <c r="O3" t="str">
        <f>K!O3</f>
        <v>Sri.</v>
      </c>
      <c r="P3" t="str">
        <f>K!P3</f>
        <v> G.VENKATESWARLU</v>
      </c>
      <c r="Q3" t="str">
        <f>K!Q3</f>
        <v>Sri.  G.VENKATESWARLU</v>
      </c>
      <c r="R3" t="str">
        <f>K!R3</f>
        <v>School Assistant</v>
      </c>
      <c r="S3" t="str">
        <f>K!S3</f>
        <v>ZPHS KAVUR</v>
      </c>
      <c r="T3" t="str">
        <f>K!T3</f>
        <v>CHILAKALURIPET Mandal</v>
      </c>
      <c r="U3" t="str">
        <f>K!U3</f>
        <v>Hyderabad District</v>
      </c>
      <c r="V3" t="str">
        <f>K!V3</f>
        <v>14860-39540</v>
      </c>
      <c r="W3">
        <f>K!W3</f>
        <v>14860</v>
      </c>
      <c r="X3" t="str">
        <f>K!X3</f>
        <v>H.No. 16-1-178/A/9</v>
      </c>
      <c r="Y3" t="str">
        <f>K!Y3</f>
        <v>Hari Puri Colony</v>
      </c>
      <c r="Z3" t="str">
        <f>K!Z3</f>
        <v>Hyderabad</v>
      </c>
      <c r="AA3" t="str">
        <f>K!AA3</f>
        <v>PIN -  500072</v>
      </c>
    </row>
    <row r="4" spans="1:27" ht="12.75">
      <c r="A4">
        <f>K!A4</f>
        <v>3</v>
      </c>
      <c r="B4" t="str">
        <f>K!B4</f>
        <v>Asst. Commissioner for Govt. Exams</v>
      </c>
      <c r="C4">
        <f>K!C4</f>
        <v>3</v>
      </c>
      <c r="D4" t="str">
        <f>K!D4</f>
        <v>APSR Nellore District</v>
      </c>
      <c r="E4">
        <f>K!E4</f>
        <v>0</v>
      </c>
      <c r="F4">
        <f>K!F4</f>
        <v>0</v>
      </c>
      <c r="G4">
        <f>K!G4</f>
        <v>0</v>
      </c>
      <c r="H4">
        <f>K!H4</f>
        <v>0</v>
      </c>
      <c r="I4">
        <f>K!I4</f>
        <v>3</v>
      </c>
      <c r="J4">
        <f>K!J4</f>
        <v>7100</v>
      </c>
      <c r="K4">
        <f>K!K4</f>
        <v>0</v>
      </c>
      <c r="L4">
        <f>K!L4</f>
        <v>3</v>
      </c>
      <c r="M4" t="str">
        <f>K!M4</f>
        <v>Alpha Hospital, 23-1-863, Near MCH Swimmingpool, Moghalpura, Hyderabad</v>
      </c>
      <c r="N4">
        <f>K!N4</f>
        <v>0</v>
      </c>
      <c r="O4">
        <f>K!O4</f>
        <v>0</v>
      </c>
      <c r="P4">
        <f>K!P4</f>
        <v>0</v>
      </c>
      <c r="Q4">
        <f>K!Q4</f>
        <v>0</v>
      </c>
      <c r="R4">
        <f>K!R4</f>
        <v>0</v>
      </c>
      <c r="S4">
        <f>K!S4</f>
        <v>0</v>
      </c>
      <c r="T4">
        <f>K!T4</f>
        <v>0</v>
      </c>
      <c r="U4" t="str">
        <f>K!U4</f>
        <v>Hyderabad</v>
      </c>
      <c r="V4" t="str">
        <f>K!V4</f>
        <v>14860-39540  /  14860</v>
      </c>
      <c r="W4">
        <f>K!W4</f>
        <v>0</v>
      </c>
      <c r="X4">
        <f>K!X4</f>
        <v>0</v>
      </c>
      <c r="Y4">
        <f>K!Y4</f>
        <v>0</v>
      </c>
      <c r="Z4">
        <f>K!Z4</f>
        <v>0</v>
      </c>
      <c r="AA4">
        <f>K!AA4</f>
        <v>0</v>
      </c>
    </row>
    <row r="5" spans="1:27" ht="12.75">
      <c r="A5">
        <f>K!A5</f>
        <v>4</v>
      </c>
      <c r="B5" t="str">
        <f>K!B5</f>
        <v>Asst. Section Officer</v>
      </c>
      <c r="C5">
        <f>K!C5</f>
        <v>4</v>
      </c>
      <c r="D5" t="str">
        <f>K!D5</f>
        <v>Chittoor District</v>
      </c>
      <c r="E5" t="str">
        <f>K!E5</f>
        <v>TYPE OF RESIDENCE</v>
      </c>
      <c r="F5">
        <f>K!F5</f>
        <v>0</v>
      </c>
      <c r="G5" t="str">
        <f>K!G5</f>
        <v>HRA PERCENTAGE</v>
      </c>
      <c r="H5">
        <f>K!H5</f>
        <v>0</v>
      </c>
      <c r="I5">
        <f>K!I5</f>
        <v>4</v>
      </c>
      <c r="J5">
        <f>K!J5</f>
        <v>7300</v>
      </c>
      <c r="K5">
        <f>K!K5</f>
        <v>0</v>
      </c>
      <c r="L5">
        <f>K!L5</f>
        <v>4</v>
      </c>
      <c r="M5" t="str">
        <f>K!M5</f>
        <v>Amaravathi Institute of Medical Science Pvt. Ltd., Kothapet, Guntur</v>
      </c>
      <c r="N5">
        <f>K!N5</f>
        <v>0</v>
      </c>
      <c r="O5">
        <f>K!O5</f>
        <v>0</v>
      </c>
      <c r="P5">
        <f>K!P5</f>
        <v>0</v>
      </c>
      <c r="Q5">
        <f>K!Q5</f>
        <v>0</v>
      </c>
      <c r="R5">
        <f>K!R5</f>
        <v>0</v>
      </c>
      <c r="S5">
        <f>K!S5</f>
        <v>0</v>
      </c>
      <c r="T5">
        <f>K!T5</f>
        <v>0</v>
      </c>
      <c r="U5">
        <f>K!U5</f>
        <v>0</v>
      </c>
      <c r="V5">
        <f>K!V5</f>
        <v>0</v>
      </c>
      <c r="W5">
        <f>K!W5</f>
        <v>0</v>
      </c>
      <c r="X5">
        <f>K!X5</f>
        <v>0</v>
      </c>
      <c r="Y5">
        <f>K!Y5</f>
        <v>0</v>
      </c>
      <c r="Z5">
        <f>K!Z5</f>
        <v>0</v>
      </c>
      <c r="AA5">
        <f>K!AA5</f>
        <v>0</v>
      </c>
    </row>
    <row r="6" spans="1:27" ht="12.75">
      <c r="A6">
        <f>K!A6</f>
        <v>5</v>
      </c>
      <c r="B6" t="str">
        <f>K!B6</f>
        <v>Asst. Statistical Officer</v>
      </c>
      <c r="C6">
        <f>K!C6</f>
        <v>5</v>
      </c>
      <c r="D6" t="str">
        <f>K!D6</f>
        <v>East Godavari District</v>
      </c>
      <c r="E6">
        <f>K!E6</f>
        <v>1</v>
      </c>
      <c r="F6" t="str">
        <f>K!F6</f>
        <v>Govt. Quarters</v>
      </c>
      <c r="G6">
        <f>K!G6</f>
        <v>1</v>
      </c>
      <c r="H6">
        <f>K!H6</f>
        <v>10</v>
      </c>
      <c r="I6">
        <f>K!I6</f>
        <v>5</v>
      </c>
      <c r="J6">
        <f>K!J6</f>
        <v>7520</v>
      </c>
      <c r="K6">
        <f>K!K6</f>
        <v>0</v>
      </c>
      <c r="L6">
        <f>K!L6</f>
        <v>5</v>
      </c>
      <c r="M6" t="str">
        <f>K!M6</f>
        <v>Ameerpet Superspeciality Dental Hospital &amp; Implant Centre, 102 Classic Avenue, 6-3-790/7, Behind chowdary Mansion, Ameerpet, Hyderabad.</v>
      </c>
      <c r="N6">
        <f>K!N6</f>
        <v>0</v>
      </c>
      <c r="O6">
        <f>K!O6</f>
        <v>0</v>
      </c>
      <c r="P6">
        <f>K!P6</f>
        <v>0</v>
      </c>
      <c r="Q6">
        <f>K!Q6</f>
        <v>0</v>
      </c>
      <c r="R6">
        <f>K!R6</f>
        <v>0</v>
      </c>
      <c r="S6">
        <f>K!S6</f>
        <v>0</v>
      </c>
      <c r="T6">
        <f>K!T6</f>
        <v>0</v>
      </c>
      <c r="U6">
        <f>K!U6</f>
        <v>0</v>
      </c>
      <c r="V6">
        <f>K!V6</f>
        <v>0</v>
      </c>
      <c r="W6">
        <f>K!W6</f>
        <v>0</v>
      </c>
      <c r="X6">
        <f>K!X6</f>
        <v>0</v>
      </c>
      <c r="Y6">
        <f>K!Y6</f>
        <v>0</v>
      </c>
      <c r="Z6">
        <f>K!Z6</f>
        <v>0</v>
      </c>
      <c r="AA6">
        <f>K!AA6</f>
        <v>0</v>
      </c>
    </row>
    <row r="7" spans="1:27" ht="12.75">
      <c r="A7">
        <f>K!A7</f>
        <v>6</v>
      </c>
      <c r="B7" t="str">
        <f>K!B7</f>
        <v>Auditor</v>
      </c>
      <c r="C7">
        <f>K!C7</f>
        <v>6</v>
      </c>
      <c r="D7" t="str">
        <f>K!D7</f>
        <v>Guntur District</v>
      </c>
      <c r="E7">
        <f>K!E7</f>
        <v>2</v>
      </c>
      <c r="F7" t="str">
        <f>K!F7</f>
        <v>Own House</v>
      </c>
      <c r="G7">
        <f>K!G7</f>
        <v>2</v>
      </c>
      <c r="H7">
        <f>K!H7</f>
        <v>12.5</v>
      </c>
      <c r="I7">
        <f>K!I7</f>
        <v>6</v>
      </c>
      <c r="J7">
        <f>K!J7</f>
        <v>7740</v>
      </c>
      <c r="K7">
        <f>K!K7</f>
        <v>0</v>
      </c>
      <c r="L7">
        <f>K!L7</f>
        <v>6</v>
      </c>
      <c r="M7" t="str">
        <f>K!M7</f>
        <v>American Institute of Dentistry, Besides Chermas 8-3-944/12/4, Ameerpet, Hyderabad.</v>
      </c>
      <c r="N7">
        <f>K!N7</f>
        <v>0</v>
      </c>
      <c r="O7">
        <f>K!O7</f>
        <v>0</v>
      </c>
      <c r="P7">
        <f>K!P7</f>
        <v>0</v>
      </c>
      <c r="Q7" t="str">
        <f>K!Q7</f>
        <v>Name of the Patient</v>
      </c>
      <c r="R7" t="str">
        <f>K!R7</f>
        <v>Relationship with Emp</v>
      </c>
      <c r="S7" t="str">
        <f>K!S7</f>
        <v>Age of Patient</v>
      </c>
      <c r="T7" t="str">
        <f>K!T7</f>
        <v>Name of the Hospital</v>
      </c>
      <c r="U7" t="str">
        <f>K!U7</f>
        <v>Name of the Treatment</v>
      </c>
      <c r="V7" t="str">
        <f>K!V7</f>
        <v>Amount in Figures</v>
      </c>
      <c r="W7" t="str">
        <f>K!W7</f>
        <v>Amount in Words</v>
      </c>
      <c r="X7" t="str">
        <f>K!X7</f>
        <v>Date of Joining</v>
      </c>
      <c r="Y7" t="str">
        <f>K!Y7</f>
        <v>Date of Discharge</v>
      </c>
      <c r="Z7" t="str">
        <f>K!Z7</f>
        <v>Date of submission of Proposal to DDO</v>
      </c>
      <c r="AA7">
        <f>K!AA7</f>
        <v>0</v>
      </c>
    </row>
    <row r="8" spans="1:27" ht="12.75">
      <c r="A8">
        <f>K!A8</f>
        <v>7</v>
      </c>
      <c r="B8" t="str">
        <f>K!B8</f>
        <v>Cashier</v>
      </c>
      <c r="C8">
        <f>K!C8</f>
        <v>7</v>
      </c>
      <c r="D8" t="str">
        <f>K!D8</f>
        <v>Hyderabad District</v>
      </c>
      <c r="E8">
        <f>K!E8</f>
        <v>3</v>
      </c>
      <c r="F8" t="str">
        <f>K!F8</f>
        <v>Rented House</v>
      </c>
      <c r="G8">
        <f>K!G8</f>
        <v>3</v>
      </c>
      <c r="H8">
        <f>K!H8</f>
        <v>20</v>
      </c>
      <c r="I8">
        <f>K!I8</f>
        <v>7</v>
      </c>
      <c r="J8">
        <f>K!J8</f>
        <v>7960</v>
      </c>
      <c r="K8">
        <f>K!K8</f>
        <v>0</v>
      </c>
      <c r="L8">
        <f>K!L8</f>
        <v>7</v>
      </c>
      <c r="M8" t="str">
        <f>K!M8</f>
        <v>Andhra Hospitals, CVR Complex, Prakasam Road, Vijayawada</v>
      </c>
      <c r="N8">
        <f>K!N8</f>
        <v>0</v>
      </c>
      <c r="O8" t="str">
        <f>K!O8</f>
        <v>Baby.</v>
      </c>
      <c r="P8" t="str">
        <f>K!P8</f>
        <v>Y. Sarala</v>
      </c>
      <c r="Q8" t="str">
        <f>K!Q8</f>
        <v>Baby. Y. Sarala</v>
      </c>
      <c r="R8" t="str">
        <f>K!R8</f>
        <v>Daughter</v>
      </c>
      <c r="S8" t="str">
        <f>K!S8</f>
        <v>15 Years</v>
      </c>
      <c r="T8" t="str">
        <f>K!T8</f>
        <v>LALITHA SUPERSPECIALITY, GUNTUR</v>
      </c>
      <c r="U8" t="str">
        <f>K!U8</f>
        <v>Fever</v>
      </c>
      <c r="V8">
        <f>K!V8</f>
        <v>20000</v>
      </c>
      <c r="W8" t="str">
        <f>K!W8</f>
        <v>(Rupees  Twenty  Thousand   and  Zero Only) </v>
      </c>
      <c r="X8">
        <f>K!X8</f>
        <v>39995</v>
      </c>
      <c r="Y8">
        <f>K!Y8</f>
        <v>40004</v>
      </c>
      <c r="Z8">
        <f>K!Z8</f>
        <v>40047</v>
      </c>
      <c r="AA8">
        <f>K!AA8</f>
        <v>0</v>
      </c>
    </row>
    <row r="9" spans="1:27" ht="12.75">
      <c r="A9">
        <f>K!A9</f>
        <v>8</v>
      </c>
      <c r="B9" t="str">
        <f>K!B9</f>
        <v>Deputy Director</v>
      </c>
      <c r="C9">
        <f>K!C9</f>
        <v>8</v>
      </c>
      <c r="D9" t="str">
        <f>K!D9</f>
        <v>Kareemnagar District</v>
      </c>
      <c r="E9">
        <f>K!E9</f>
        <v>0</v>
      </c>
      <c r="F9">
        <f>K!F9</f>
        <v>0</v>
      </c>
      <c r="G9">
        <f>K!G9</f>
        <v>4</v>
      </c>
      <c r="H9">
        <f>K!H9</f>
        <v>30</v>
      </c>
      <c r="I9">
        <f>K!I9</f>
        <v>8</v>
      </c>
      <c r="J9">
        <f>K!J9</f>
        <v>8200</v>
      </c>
      <c r="K9">
        <f>K!K9</f>
        <v>0</v>
      </c>
      <c r="L9">
        <f>K!L9</f>
        <v>8</v>
      </c>
      <c r="M9" t="str">
        <f>K!M9</f>
        <v>Ankith Multi Specialty Hospital, Ibrahim Patnam, R.R. Dist.</v>
      </c>
      <c r="N9">
        <f>K!N9</f>
        <v>0</v>
      </c>
      <c r="O9">
        <f>K!O9</f>
        <v>0</v>
      </c>
      <c r="P9">
        <f>K!P9</f>
        <v>0</v>
      </c>
      <c r="Q9">
        <f>K!Q9</f>
        <v>0</v>
      </c>
      <c r="R9">
        <f>K!R9</f>
        <v>0</v>
      </c>
      <c r="S9">
        <f>K!S9</f>
        <v>15</v>
      </c>
      <c r="T9" t="str">
        <f>K!T9</f>
        <v>Category of Hospital</v>
      </c>
      <c r="U9">
        <f>K!U9</f>
        <v>0</v>
      </c>
      <c r="V9">
        <f>K!V9</f>
        <v>0</v>
      </c>
      <c r="W9">
        <f>K!W9</f>
        <v>0</v>
      </c>
      <c r="X9">
        <f>K!X9</f>
        <v>0</v>
      </c>
      <c r="Y9">
        <f>K!Y9</f>
        <v>0</v>
      </c>
      <c r="Z9">
        <f>K!Z9</f>
        <v>0</v>
      </c>
      <c r="AA9">
        <f>K!AA9</f>
        <v>0</v>
      </c>
    </row>
    <row r="10" spans="1:27" ht="12.75">
      <c r="A10">
        <f>K!A10</f>
        <v>9</v>
      </c>
      <c r="B10" t="str">
        <f>K!B10</f>
        <v>Deputy Educational Officer</v>
      </c>
      <c r="C10">
        <f>K!C10</f>
        <v>9</v>
      </c>
      <c r="D10" t="str">
        <f>K!D10</f>
        <v>Khammam District</v>
      </c>
      <c r="E10">
        <f>K!E10</f>
        <v>0</v>
      </c>
      <c r="F10">
        <f>K!F10</f>
        <v>0</v>
      </c>
      <c r="G10">
        <f>K!G10</f>
        <v>0</v>
      </c>
      <c r="H10">
        <f>K!H10</f>
        <v>0</v>
      </c>
      <c r="I10">
        <f>K!I10</f>
        <v>9</v>
      </c>
      <c r="J10">
        <f>K!J10</f>
        <v>8440</v>
      </c>
      <c r="K10">
        <f>K!K10</f>
        <v>0</v>
      </c>
      <c r="L10">
        <f>K!L10</f>
        <v>9</v>
      </c>
      <c r="M10" t="str">
        <f>K!M10</f>
        <v>Apollo DRDO Hospital, Kanchanbagh, Secunderabad.</v>
      </c>
      <c r="N10">
        <f>K!N10</f>
        <v>0</v>
      </c>
      <c r="O10">
        <f>K!O10</f>
        <v>0</v>
      </c>
      <c r="P10">
        <f>K!P10</f>
        <v>0</v>
      </c>
      <c r="Q10">
        <f>K!Q10</f>
        <v>0</v>
      </c>
      <c r="R10">
        <f>K!R10</f>
        <v>0</v>
      </c>
      <c r="S10">
        <f>K!S10</f>
        <v>0</v>
      </c>
      <c r="T10" t="str">
        <f>K!T10</f>
        <v>Private</v>
      </c>
      <c r="U10">
        <f>K!U10</f>
        <v>0</v>
      </c>
      <c r="V10">
        <f>K!V10</f>
        <v>0</v>
      </c>
      <c r="W10">
        <f>K!W10</f>
        <v>0</v>
      </c>
      <c r="X10">
        <f>K!X10</f>
        <v>0</v>
      </c>
      <c r="Y10">
        <f>K!Y10</f>
        <v>0</v>
      </c>
      <c r="Z10">
        <f>K!Z10</f>
        <v>0</v>
      </c>
      <c r="AA10">
        <f>K!AA10</f>
        <v>0</v>
      </c>
    </row>
    <row r="11" spans="1:27" ht="12.75">
      <c r="A11">
        <f>K!A11</f>
        <v>10</v>
      </c>
      <c r="B11" t="str">
        <f>K!B11</f>
        <v>Deputy Inspector of Schools</v>
      </c>
      <c r="C11">
        <f>K!C11</f>
        <v>10</v>
      </c>
      <c r="D11" t="str">
        <f>K!D11</f>
        <v>Krishna District</v>
      </c>
      <c r="E11" t="str">
        <f>K!E11</f>
        <v>MONTHS</v>
      </c>
      <c r="F11">
        <f>K!F11</f>
        <v>0</v>
      </c>
      <c r="G11" t="str">
        <f>K!G11</f>
        <v>C.C.A</v>
      </c>
      <c r="H11">
        <f>K!H11</f>
        <v>0</v>
      </c>
      <c r="I11">
        <f>K!I11</f>
        <v>10</v>
      </c>
      <c r="J11">
        <f>K!J11</f>
        <v>8680</v>
      </c>
      <c r="K11">
        <f>K!K11</f>
        <v>0</v>
      </c>
      <c r="L11">
        <f>K!L11</f>
        <v>10</v>
      </c>
      <c r="M11" t="str">
        <f>K!M11</f>
        <v>Apollo Hospital, Jublee Hills, Hyderabad</v>
      </c>
      <c r="N11">
        <f>K!N11</f>
        <v>0</v>
      </c>
      <c r="O11">
        <f>K!O11</f>
        <v>0</v>
      </c>
      <c r="P11">
        <f>K!P11</f>
        <v>0</v>
      </c>
      <c r="Q11">
        <f>K!Q11</f>
        <v>0</v>
      </c>
      <c r="R11">
        <f>K!R11</f>
        <v>0</v>
      </c>
      <c r="S11">
        <f>K!S11</f>
        <v>0</v>
      </c>
      <c r="T11">
        <f>K!T11</f>
        <v>0</v>
      </c>
      <c r="U11">
        <f>K!U11</f>
        <v>0</v>
      </c>
      <c r="V11">
        <f>K!V11</f>
        <v>0</v>
      </c>
      <c r="W11">
        <f>K!W11</f>
        <v>0</v>
      </c>
      <c r="X11">
        <f>K!X11</f>
        <v>0</v>
      </c>
      <c r="Y11">
        <f>K!Y11</f>
        <v>0</v>
      </c>
      <c r="Z11">
        <f>K!Z11</f>
        <v>0</v>
      </c>
      <c r="AA11">
        <f>K!AA11</f>
        <v>0</v>
      </c>
    </row>
    <row r="12" spans="1:27" ht="12.75">
      <c r="A12">
        <f>K!A12</f>
        <v>11</v>
      </c>
      <c r="B12" t="str">
        <f>K!B12</f>
        <v>District B.C. Welfare Officer</v>
      </c>
      <c r="C12">
        <f>K!C12</f>
        <v>11</v>
      </c>
      <c r="D12" t="str">
        <f>K!D12</f>
        <v>Kurnool District</v>
      </c>
      <c r="E12">
        <f>K!E12</f>
        <v>1</v>
      </c>
      <c r="F12" t="str">
        <f>K!F12</f>
        <v>Not Applicable</v>
      </c>
      <c r="G12">
        <f>K!G12</f>
        <v>1</v>
      </c>
      <c r="H12" t="str">
        <f>K!H12</f>
        <v>Not Applicable</v>
      </c>
      <c r="I12">
        <f>K!I12</f>
        <v>11</v>
      </c>
      <c r="J12">
        <f>K!J12</f>
        <v>8940</v>
      </c>
      <c r="K12">
        <f>K!K12</f>
        <v>0</v>
      </c>
      <c r="L12">
        <f>K!L12</f>
        <v>11</v>
      </c>
      <c r="M12" t="str">
        <f>K!M12</f>
        <v>Apollo Hospital, Vikrampuri, Secunderabad.</v>
      </c>
      <c r="N12">
        <f>K!N12</f>
        <v>0</v>
      </c>
      <c r="O12">
        <f>K!O12</f>
        <v>0</v>
      </c>
      <c r="P12">
        <f>K!P12</f>
        <v>0</v>
      </c>
      <c r="Q12" t="str">
        <f>K!Q12</f>
        <v>Name of the DDO</v>
      </c>
      <c r="R12" t="str">
        <f>K!R12</f>
        <v>Designation</v>
      </c>
      <c r="S12" t="str">
        <f>K!S12</f>
        <v>Place of working</v>
      </c>
      <c r="T12" t="str">
        <f>K!T12</f>
        <v>Mandal</v>
      </c>
      <c r="U12" t="str">
        <f>K!U12</f>
        <v>District</v>
      </c>
      <c r="V12">
        <f>K!V12</f>
        <v>0</v>
      </c>
      <c r="W12">
        <f>K!W12</f>
        <v>0</v>
      </c>
      <c r="X12" t="str">
        <f>K!X12</f>
        <v>he</v>
      </c>
      <c r="Y12">
        <f>K!Y12</f>
        <v>0</v>
      </c>
      <c r="Z12">
        <f>K!Z12</f>
        <v>0</v>
      </c>
      <c r="AA12">
        <f>K!AA12</f>
        <v>0</v>
      </c>
    </row>
    <row r="13" spans="1:27" ht="12.75">
      <c r="A13">
        <f>K!A13</f>
        <v>12</v>
      </c>
      <c r="B13" t="str">
        <f>K!B13</f>
        <v>District Educational Officer</v>
      </c>
      <c r="C13">
        <f>K!C13</f>
        <v>12</v>
      </c>
      <c r="D13" t="str">
        <f>K!D13</f>
        <v>Mahboobnagar District</v>
      </c>
      <c r="E13">
        <f>K!E13</f>
        <v>2</v>
      </c>
      <c r="F13">
        <f>K!F13</f>
        <v>40247</v>
      </c>
      <c r="G13">
        <f>K!G13</f>
        <v>2</v>
      </c>
      <c r="H13" t="str">
        <f>K!H13</f>
        <v>GHMC</v>
      </c>
      <c r="I13">
        <f>K!I13</f>
        <v>12</v>
      </c>
      <c r="J13">
        <f>K!J13</f>
        <v>9200</v>
      </c>
      <c r="K13">
        <f>K!K13</f>
        <v>0</v>
      </c>
      <c r="L13">
        <f>K!L13</f>
        <v>12</v>
      </c>
      <c r="M13" t="str">
        <f>K!M13</f>
        <v>Apollo Hospital, Waltair Mainroad, Visakhapatnam</v>
      </c>
      <c r="N13">
        <f>K!N13</f>
        <v>0</v>
      </c>
      <c r="O13" t="str">
        <f>K!O13</f>
        <v>Sri.</v>
      </c>
      <c r="P13" t="str">
        <f>K!P13</f>
        <v>S. Gurunadha Rao</v>
      </c>
      <c r="Q13" t="str">
        <f>K!Q13</f>
        <v>Sri. S. Gurunadha Rao</v>
      </c>
      <c r="R13" t="str">
        <f>K!R13</f>
        <v>Head Master</v>
      </c>
      <c r="S13" t="str">
        <f>K!S13</f>
        <v>Govt. High School, Begum Bazar</v>
      </c>
      <c r="T13" t="str">
        <f>K!T13</f>
        <v>Khairthabad Mandal</v>
      </c>
      <c r="U13" t="str">
        <f>K!U13</f>
        <v>Hyderabad District</v>
      </c>
      <c r="V13">
        <f>K!V13</f>
        <v>0</v>
      </c>
      <c r="W13">
        <f>K!W13</f>
        <v>0</v>
      </c>
      <c r="X13" t="str">
        <f>K!X13</f>
        <v>his</v>
      </c>
      <c r="Y13" t="str">
        <f>K!Y13</f>
        <v>him</v>
      </c>
      <c r="Z13" t="str">
        <f>K!Z13</f>
        <v>20000=00</v>
      </c>
      <c r="AA13" t="str">
        <f>K!AA13</f>
        <v>from 01-07-2009 to 10-07-2009</v>
      </c>
    </row>
    <row r="14" spans="1:27" ht="12.75">
      <c r="A14">
        <f>K!A14</f>
        <v>13</v>
      </c>
      <c r="B14" t="str">
        <f>K!B14</f>
        <v>District Tribal Welfare Officer</v>
      </c>
      <c r="C14">
        <f>K!C14</f>
        <v>13</v>
      </c>
      <c r="D14" t="str">
        <f>K!D14</f>
        <v>Medak District</v>
      </c>
      <c r="E14">
        <f>K!E14</f>
        <v>3</v>
      </c>
      <c r="F14">
        <f>K!F14</f>
        <v>40278</v>
      </c>
      <c r="G14">
        <f>K!G14</f>
        <v>3</v>
      </c>
      <c r="H14" t="str">
        <f>K!H14</f>
        <v>GVMC</v>
      </c>
      <c r="I14">
        <f>K!I14</f>
        <v>13</v>
      </c>
      <c r="J14">
        <f>K!J14</f>
        <v>9460</v>
      </c>
      <c r="K14">
        <f>K!K14</f>
        <v>0</v>
      </c>
      <c r="L14">
        <f>K!L14</f>
        <v>13</v>
      </c>
      <c r="M14" t="str">
        <f>K!M14</f>
        <v>Apollo Hospitals, D.No. 13-1-13, Main Road, Kakinada.</v>
      </c>
      <c r="N14">
        <f>K!N14</f>
        <v>0</v>
      </c>
      <c r="O14">
        <f>K!O14</f>
        <v>0</v>
      </c>
      <c r="P14">
        <f>K!P14</f>
        <v>0</v>
      </c>
      <c r="Q14">
        <f>K!Q14</f>
        <v>0</v>
      </c>
      <c r="R14">
        <f>K!R14</f>
        <v>2</v>
      </c>
      <c r="S14">
        <f>K!S14</f>
        <v>0</v>
      </c>
      <c r="T14">
        <f>K!T14</f>
        <v>1</v>
      </c>
      <c r="U14">
        <f>K!U14</f>
        <v>0</v>
      </c>
      <c r="V14">
        <f>K!V14</f>
        <v>0</v>
      </c>
      <c r="W14" t="str">
        <f>K!W14</f>
        <v>                With reference to the subject cited, I submit herewith the Medical Bills with all the enclosures submitted by SRI.  G.VENKATESWARLU, School Assistant, ZPHS KAVUR, CHILAKALURIPET Mandal, Hyderabad District for your kind sanction of the Medical Reimbursement for an amount of Rs. </v>
      </c>
      <c r="X14">
        <f>K!X14</f>
        <v>0</v>
      </c>
      <c r="Y14">
        <f>K!Y14</f>
        <v>0</v>
      </c>
      <c r="Z14">
        <f>K!Z14</f>
        <v>0</v>
      </c>
      <c r="AA14">
        <f>K!AA14</f>
        <v>0</v>
      </c>
    </row>
    <row r="15" spans="1:27" ht="12.75">
      <c r="A15">
        <f>K!A15</f>
        <v>14</v>
      </c>
      <c r="B15" t="str">
        <f>K!B15</f>
        <v>Divisional Engineer</v>
      </c>
      <c r="C15">
        <f>K!C15</f>
        <v>14</v>
      </c>
      <c r="D15" t="str">
        <f>K!D15</f>
        <v>Nalgonda District</v>
      </c>
      <c r="E15">
        <f>K!E15</f>
        <v>4</v>
      </c>
      <c r="F15">
        <f>K!F15</f>
        <v>40308</v>
      </c>
      <c r="G15">
        <f>K!G15</f>
        <v>4</v>
      </c>
      <c r="H15" t="str">
        <f>K!H15</f>
        <v>Vijayawada</v>
      </c>
      <c r="I15">
        <f>K!I15</f>
        <v>14</v>
      </c>
      <c r="J15">
        <f>K!J15</f>
        <v>9740</v>
      </c>
      <c r="K15">
        <f>K!K15</f>
        <v>0</v>
      </c>
      <c r="L15">
        <f>K!L15</f>
        <v>14</v>
      </c>
      <c r="M15" t="str">
        <f>K!M15</f>
        <v>Aravind Kidney Centre, 15/402, Brindavanam, Main Road, Nellore.</v>
      </c>
      <c r="N15">
        <f>K!N15</f>
        <v>0</v>
      </c>
      <c r="O15" t="str">
        <f>K!O15</f>
        <v>Sir</v>
      </c>
      <c r="P15">
        <f>K!P15</f>
        <v>0</v>
      </c>
      <c r="Q15">
        <f>K!Q15</f>
        <v>0</v>
      </c>
      <c r="R15" t="str">
        <f>K!R15</f>
        <v>The Head Master,                                               Khairthabad Mandal,                               Hyderabad District.</v>
      </c>
      <c r="S15" t="str">
        <f>K!S15</f>
        <v>The Head Master,                                       Govt. High School, Begum Bazar,                               Khairthabad Mandal,                           Hyderabad District.</v>
      </c>
      <c r="T15" t="str">
        <f>K!T15</f>
        <v>The District Educational Officer,                                         Hyderabad District,                                       Hyderabad.</v>
      </c>
      <c r="U15" t="str">
        <f>K!U15</f>
        <v>The Commissioner &amp; Director of                                           School Education, Andhra Pradesh,                                                         Hyderabad.</v>
      </c>
      <c r="V15">
        <f>K!V15</f>
        <v>0</v>
      </c>
      <c r="W15">
        <f>K!W15</f>
        <v>0</v>
      </c>
      <c r="X15">
        <f>K!X15</f>
        <v>0</v>
      </c>
      <c r="Y15">
        <f>K!Y15</f>
        <v>0</v>
      </c>
      <c r="Z15">
        <f>K!Z15</f>
        <v>0</v>
      </c>
      <c r="AA15">
        <f>K!AA15</f>
        <v>0</v>
      </c>
    </row>
    <row r="16" spans="1:27" ht="12.75">
      <c r="A16">
        <f>K!A16</f>
        <v>15</v>
      </c>
      <c r="B16" t="str">
        <f>K!B16</f>
        <v>Executive Engineer</v>
      </c>
      <c r="C16">
        <f>K!C16</f>
        <v>15</v>
      </c>
      <c r="D16" t="str">
        <f>K!D16</f>
        <v>Nizamabad District</v>
      </c>
      <c r="E16">
        <f>K!E16</f>
        <v>5</v>
      </c>
      <c r="F16">
        <f>K!F16</f>
        <v>40339</v>
      </c>
      <c r="G16">
        <f>K!G16</f>
        <v>5</v>
      </c>
      <c r="H16" t="str">
        <f>K!H16</f>
        <v>Other MC</v>
      </c>
      <c r="I16">
        <f>K!I16</f>
        <v>15</v>
      </c>
      <c r="J16">
        <f>K!J16</f>
        <v>10020</v>
      </c>
      <c r="K16">
        <f>K!K16</f>
        <v>0</v>
      </c>
      <c r="L16">
        <f>K!L16</f>
        <v>15</v>
      </c>
      <c r="M16" t="str">
        <f>K!M16</f>
        <v>Aravind Nethralaya Meenakshi Diabetes and Endocrinology and Super Speciality Hospital, Swathantra Park Street, Gandhi Nagar, Nellore</v>
      </c>
      <c r="N16">
        <f>K!N16</f>
        <v>0</v>
      </c>
      <c r="O16">
        <f>K!O16</f>
        <v>0</v>
      </c>
      <c r="P16">
        <f>K!P16</f>
        <v>0</v>
      </c>
      <c r="Q16">
        <f>K!Q16</f>
        <v>0</v>
      </c>
      <c r="R16">
        <f>K!R16</f>
        <v>0</v>
      </c>
      <c r="S16">
        <f>K!S16</f>
        <v>0</v>
      </c>
      <c r="T16">
        <f>K!T16</f>
        <v>0</v>
      </c>
      <c r="U16">
        <f>K!U16</f>
        <v>0</v>
      </c>
      <c r="V16">
        <f>K!V16</f>
        <v>0</v>
      </c>
      <c r="W16" t="str">
        <f>K!W16</f>
        <v>20000=00(Rupees (Rupees  Twenty  Thousand   and  Zero Only)  only) as his Daughter BABY. Y. SARALA who is wholly dependent on him  has undergone Treatment for desease FEVER  in the Recognised Hospital by the Andhra Pradesh State Government i.e., at  LALITHA SUPERSPECIALITY, GUNTUR during the period  from 01-07-2009 to 10-07-2009 and onward transmit to the higher authorities for further necessary ction at an early date.</v>
      </c>
      <c r="X16">
        <f>K!X16</f>
        <v>0</v>
      </c>
      <c r="Y16">
        <f>K!Y16</f>
        <v>0</v>
      </c>
      <c r="Z16">
        <f>K!Z16</f>
        <v>0</v>
      </c>
      <c r="AA16">
        <f>K!AA16</f>
        <v>0</v>
      </c>
    </row>
    <row r="17" spans="1:27" ht="12.75">
      <c r="A17">
        <f>K!A17</f>
        <v>16</v>
      </c>
      <c r="B17" t="str">
        <f>K!B17</f>
        <v>Gazetted H.M. Gr-I </v>
      </c>
      <c r="C17">
        <f>K!C17</f>
        <v>16</v>
      </c>
      <c r="D17" t="str">
        <f>K!D17</f>
        <v>Prakasham District</v>
      </c>
      <c r="E17">
        <f>K!E17</f>
        <v>6</v>
      </c>
      <c r="F17">
        <f>K!F17</f>
        <v>40369</v>
      </c>
      <c r="G17">
        <f>K!G17</f>
        <v>0</v>
      </c>
      <c r="H17">
        <f>K!H17</f>
        <v>0</v>
      </c>
      <c r="I17">
        <f>K!I17</f>
        <v>16</v>
      </c>
      <c r="J17">
        <f>K!J17</f>
        <v>10300</v>
      </c>
      <c r="K17">
        <f>K!K17</f>
        <v>0</v>
      </c>
      <c r="L17">
        <f>K!L17</f>
        <v>16</v>
      </c>
      <c r="M17" t="str">
        <f>K!M17</f>
        <v>ARK Hospital, Kukatpally, Hyderabad.</v>
      </c>
      <c r="N17">
        <f>K!N17</f>
        <v>0</v>
      </c>
      <c r="O17">
        <f>K!O17</f>
        <v>0</v>
      </c>
      <c r="P17">
        <f>K!P17</f>
        <v>0</v>
      </c>
      <c r="Q17" t="str">
        <f>K!Q17</f>
        <v>ENCLOSURES</v>
      </c>
      <c r="R17">
        <f>K!R17</f>
        <v>0</v>
      </c>
      <c r="S17">
        <f>K!S17</f>
        <v>0</v>
      </c>
      <c r="T17">
        <f>K!T17</f>
        <v>0</v>
      </c>
      <c r="U17">
        <f>K!U17</f>
        <v>0</v>
      </c>
      <c r="V17">
        <f>K!V17</f>
        <v>0</v>
      </c>
      <c r="W17">
        <f>K!W17</f>
        <v>0</v>
      </c>
      <c r="X17">
        <f>K!X17</f>
        <v>0</v>
      </c>
      <c r="Y17">
        <f>K!Y17</f>
        <v>0</v>
      </c>
      <c r="Z17">
        <f>K!Z17</f>
        <v>0</v>
      </c>
      <c r="AA17">
        <f>K!AA17</f>
        <v>0</v>
      </c>
    </row>
    <row r="18" spans="1:27" ht="12.75">
      <c r="A18">
        <f>K!A18</f>
        <v>17</v>
      </c>
      <c r="B18" t="str">
        <f>K!B18</f>
        <v>Gazetted H.M. Gr-II </v>
      </c>
      <c r="C18">
        <f>K!C18</f>
        <v>17</v>
      </c>
      <c r="D18" t="str">
        <f>K!D18</f>
        <v>Ranga Reddy District</v>
      </c>
      <c r="E18">
        <f>K!E18</f>
        <v>7</v>
      </c>
      <c r="F18">
        <f>K!F18</f>
        <v>40400</v>
      </c>
      <c r="G18">
        <f>K!G18</f>
        <v>0</v>
      </c>
      <c r="H18">
        <f>K!H18</f>
        <v>0</v>
      </c>
      <c r="I18">
        <f>K!I18</f>
        <v>17</v>
      </c>
      <c r="J18">
        <f>K!J18</f>
        <v>10600</v>
      </c>
      <c r="K18">
        <f>K!K18</f>
        <v>0</v>
      </c>
      <c r="L18">
        <f>K!L18</f>
        <v>17</v>
      </c>
      <c r="M18" t="str">
        <f>K!M18</f>
        <v>Arun Kidney Center, 29-23-9, Tadepallivari Street, Suryaraopet, Vijayawada</v>
      </c>
      <c r="N18">
        <f>K!N18</f>
        <v>0</v>
      </c>
      <c r="O18">
        <f>K!O18</f>
        <v>0</v>
      </c>
      <c r="P18">
        <f>K!P18</f>
        <v>0</v>
      </c>
      <c r="Q18" t="str">
        <f>K!Q18</f>
        <v>Essentiality Certificate</v>
      </c>
      <c r="R18">
        <f>K!R18</f>
        <v>2</v>
      </c>
      <c r="S18">
        <f>K!S18</f>
      </c>
      <c r="T18" t="str">
        <f>K!T18</f>
        <v>Essentiality Certificate</v>
      </c>
      <c r="U18">
        <f>K!U18</f>
        <v>0</v>
      </c>
      <c r="V18">
        <f>K!V18</f>
        <v>0</v>
      </c>
      <c r="W18">
        <f>K!W18</f>
        <v>0</v>
      </c>
      <c r="X18">
        <f>K!X18</f>
        <v>0</v>
      </c>
      <c r="Y18">
        <f>K!Y18</f>
        <v>0</v>
      </c>
      <c r="Z18">
        <f>K!Z18</f>
        <v>0</v>
      </c>
      <c r="AA18">
        <f>K!AA18</f>
        <v>0</v>
      </c>
    </row>
    <row r="19" spans="1:27" ht="12.75">
      <c r="A19">
        <f>K!A19</f>
        <v>18</v>
      </c>
      <c r="B19" t="str">
        <f>K!B19</f>
        <v>Joint Director</v>
      </c>
      <c r="C19">
        <f>K!C19</f>
        <v>18</v>
      </c>
      <c r="D19" t="str">
        <f>K!D19</f>
        <v>Sreekakulam District</v>
      </c>
      <c r="E19">
        <f>K!E19</f>
        <v>8</v>
      </c>
      <c r="F19">
        <f>K!F19</f>
        <v>40431</v>
      </c>
      <c r="G19" t="str">
        <f>K!G19</f>
        <v>SURRENDER CLAIMED DAYS</v>
      </c>
      <c r="H19">
        <f>K!H19</f>
        <v>0</v>
      </c>
      <c r="I19">
        <f>K!I19</f>
        <v>18</v>
      </c>
      <c r="J19">
        <f>K!J19</f>
        <v>10900</v>
      </c>
      <c r="K19">
        <f>K!K19</f>
        <v>0</v>
      </c>
      <c r="L19">
        <f>K!L19</f>
        <v>18</v>
      </c>
      <c r="M19" t="str">
        <f>K!M19</f>
        <v>Asha Hospitals, Court Road, Anantapur.</v>
      </c>
      <c r="N19">
        <f>K!N19</f>
        <v>0</v>
      </c>
      <c r="O19">
        <f>K!O19</f>
        <v>0</v>
      </c>
      <c r="P19">
        <f>K!P19</f>
        <v>0</v>
      </c>
      <c r="Q19" t="str">
        <f>K!Q19</f>
        <v>Emergency Certificate</v>
      </c>
      <c r="R19">
        <f>K!R19</f>
        <v>2</v>
      </c>
      <c r="S19">
        <f>K!S19</f>
      </c>
      <c r="T19" t="str">
        <f>K!T19</f>
        <v>Emergency Certificate</v>
      </c>
      <c r="U19">
        <f>K!U19</f>
        <v>0</v>
      </c>
      <c r="V19">
        <f>K!V19</f>
        <v>0</v>
      </c>
      <c r="W19" t="str">
        <f>K!W19</f>
        <v>                With reference to the subject cited, I submit herewith the Medical Bills with all the enclosures submitted by SRI.  G.VENKATESWARLU, School Assistant, ZPHS KAVUR, CHILAKALURIPET Mandal, Hyderabad District for your kind sanction of the Medical Reimbursement for an amount of Rs. 20000=00(Rupees (Rupees  Twenty  Thousand   and  Zero Only)  only) as his Daughter BABY. Y. SARALA who is wholly dependent on him  has undergone Treatment for desease FEVER  in the Recognised Hospital by the Andhra Pradesh State Government i.e., at  LALITHA SUPERSPECIALITY, GUNTUR during the period  from 01-07-2009 to 10-07-2009 and onward transmit to the higher authorities for further necessary ction at an early date.</v>
      </c>
      <c r="X19">
        <f>K!X19</f>
        <v>0</v>
      </c>
      <c r="Y19">
        <f>K!Y19</f>
        <v>0</v>
      </c>
      <c r="Z19">
        <f>K!Z19</f>
        <v>0</v>
      </c>
      <c r="AA19">
        <f>K!AA19</f>
        <v>0</v>
      </c>
    </row>
    <row r="20" spans="1:27" ht="12.75">
      <c r="A20">
        <f>K!A20</f>
        <v>19</v>
      </c>
      <c r="B20" t="str">
        <f>K!B20</f>
        <v>Junior Assistant</v>
      </c>
      <c r="C20">
        <f>K!C20</f>
        <v>19</v>
      </c>
      <c r="D20" t="str">
        <f>K!D20</f>
        <v>Vishakapatnam District</v>
      </c>
      <c r="E20">
        <f>K!E20</f>
        <v>9</v>
      </c>
      <c r="F20">
        <f>K!F20</f>
        <v>40461</v>
      </c>
      <c r="G20">
        <f>K!G20</f>
        <v>0</v>
      </c>
      <c r="H20">
        <f>K!H20</f>
        <v>0</v>
      </c>
      <c r="I20">
        <f>K!I20</f>
        <v>19</v>
      </c>
      <c r="J20">
        <f>K!J20</f>
        <v>11200</v>
      </c>
      <c r="K20">
        <f>K!K20</f>
        <v>0</v>
      </c>
      <c r="L20">
        <f>K!L20</f>
        <v>19</v>
      </c>
      <c r="M20" t="str">
        <f>K!M20</f>
        <v>Asian Institute of Gastroenterology, Somajiguda, Hyderabad</v>
      </c>
      <c r="N20">
        <f>K!N20</f>
        <v>0</v>
      </c>
      <c r="O20">
        <f>K!O20</f>
        <v>0</v>
      </c>
      <c r="P20">
        <f>K!P20</f>
        <v>0</v>
      </c>
      <c r="Q20" t="str">
        <f>K!Q20</f>
        <v>Discharge Summary</v>
      </c>
      <c r="R20">
        <f>K!R20</f>
        <v>2</v>
      </c>
      <c r="S20">
        <f>K!S20</f>
      </c>
      <c r="T20" t="str">
        <f>K!T20</f>
        <v>Discharge Summary</v>
      </c>
      <c r="U20">
        <f>K!U20</f>
        <v>0</v>
      </c>
      <c r="V20">
        <f>K!V20</f>
        <v>0</v>
      </c>
      <c r="W20">
        <f>K!W20</f>
        <v>0</v>
      </c>
      <c r="X20">
        <f>K!X20</f>
        <v>0</v>
      </c>
      <c r="Y20">
        <f>K!Y20</f>
        <v>0</v>
      </c>
      <c r="Z20">
        <f>K!Z20</f>
        <v>0</v>
      </c>
      <c r="AA20">
        <f>K!AA20</f>
        <v>0</v>
      </c>
    </row>
    <row r="21" spans="1:27" ht="12.75">
      <c r="A21">
        <f>K!A21</f>
        <v>20</v>
      </c>
      <c r="B21" t="str">
        <f>K!B21</f>
        <v>Junior Lecturer</v>
      </c>
      <c r="C21">
        <f>K!C21</f>
        <v>20</v>
      </c>
      <c r="D21" t="str">
        <f>K!D21</f>
        <v>Vizianagaram District</v>
      </c>
      <c r="E21">
        <f>K!E21</f>
        <v>10</v>
      </c>
      <c r="F21">
        <f>K!F21</f>
        <v>40492</v>
      </c>
      <c r="G21">
        <f>K!G21</f>
        <v>1</v>
      </c>
      <c r="H21" t="str">
        <f>K!H21</f>
        <v>Not Applicable</v>
      </c>
      <c r="I21">
        <f>K!I21</f>
        <v>20</v>
      </c>
      <c r="J21">
        <f>K!J21</f>
        <v>11530</v>
      </c>
      <c r="K21">
        <f>K!K21</f>
        <v>0</v>
      </c>
      <c r="L21">
        <f>K!L21</f>
        <v>20</v>
      </c>
      <c r="M21" t="str">
        <f>K!M21</f>
        <v>Aswini Dental Hospital, 143-A Block, Aditya Enclave, opp. Saradhi Studio, Ameerpet, Hyderabad.</v>
      </c>
      <c r="N21">
        <f>K!N21</f>
        <v>0</v>
      </c>
      <c r="O21">
        <f>K!O21</f>
        <v>0</v>
      </c>
      <c r="P21">
        <f>K!P21</f>
        <v>0</v>
      </c>
      <c r="Q21" t="str">
        <f>K!Q21</f>
        <v>Investigation Report</v>
      </c>
      <c r="R21">
        <f>K!R21</f>
        <v>2</v>
      </c>
      <c r="S21">
        <f>K!S21</f>
      </c>
      <c r="T21" t="str">
        <f>K!T21</f>
        <v>Investigation Report</v>
      </c>
      <c r="U21">
        <f>K!U21</f>
        <v>0</v>
      </c>
      <c r="V21">
        <f>K!V21</f>
        <v>0</v>
      </c>
      <c r="W21">
        <f>K!W21</f>
        <v>0</v>
      </c>
      <c r="X21">
        <f>K!X21</f>
        <v>0</v>
      </c>
      <c r="Y21">
        <f>K!Y21</f>
        <v>0</v>
      </c>
      <c r="Z21">
        <f>K!Z21</f>
        <v>0</v>
      </c>
      <c r="AA21">
        <f>K!AA21</f>
        <v>0</v>
      </c>
    </row>
    <row r="22" spans="1:27" ht="12.75">
      <c r="A22">
        <f>K!A22</f>
        <v>21</v>
      </c>
      <c r="B22" t="str">
        <f>K!B22</f>
        <v>L.F.L. Head Master</v>
      </c>
      <c r="C22">
        <f>K!C22</f>
        <v>21</v>
      </c>
      <c r="D22" t="str">
        <f>K!D22</f>
        <v>Warangal District</v>
      </c>
      <c r="E22">
        <f>K!E22</f>
        <v>11</v>
      </c>
      <c r="F22">
        <f>K!F22</f>
        <v>40522</v>
      </c>
      <c r="G22">
        <f>K!G22</f>
        <v>2</v>
      </c>
      <c r="H22">
        <f>K!H22</f>
        <v>15</v>
      </c>
      <c r="I22">
        <f>K!I22</f>
        <v>21</v>
      </c>
      <c r="J22">
        <f>K!J22</f>
        <v>11860</v>
      </c>
      <c r="K22">
        <f>K!K22</f>
        <v>0</v>
      </c>
      <c r="L22">
        <f>K!L22</f>
        <v>21</v>
      </c>
      <c r="M22" t="str">
        <f>K!M22</f>
        <v>Aswini Hospital, Near RTC Bus Stand Mangalagiri Road, Guntur </v>
      </c>
      <c r="N22">
        <f>K!N22</f>
        <v>0</v>
      </c>
      <c r="O22">
        <f>K!O22</f>
        <v>0</v>
      </c>
      <c r="P22">
        <f>K!P22</f>
        <v>0</v>
      </c>
      <c r="Q22" t="str">
        <f>K!Q22</f>
        <v>Dependent Certificate</v>
      </c>
      <c r="R22">
        <f>K!R22</f>
        <v>2</v>
      </c>
      <c r="S22">
        <f>K!S22</f>
      </c>
      <c r="T22" t="str">
        <f>K!T22</f>
        <v>Dependent Certificate</v>
      </c>
      <c r="U22">
        <f>K!U22</f>
        <v>0</v>
      </c>
      <c r="V22">
        <f>K!V22</f>
        <v>0</v>
      </c>
      <c r="W22">
        <f>K!W22</f>
        <v>0</v>
      </c>
      <c r="X22">
        <f>K!X22</f>
        <v>0</v>
      </c>
      <c r="Y22">
        <f>K!Y22</f>
        <v>0</v>
      </c>
      <c r="Z22">
        <f>K!Z22</f>
        <v>0</v>
      </c>
      <c r="AA22">
        <f>K!AA22</f>
        <v>0</v>
      </c>
    </row>
    <row r="23" spans="1:27" ht="12.75">
      <c r="A23">
        <f>K!A23</f>
        <v>22</v>
      </c>
      <c r="B23" t="str">
        <f>K!B23</f>
        <v>L.F.L. Head Mistress</v>
      </c>
      <c r="C23">
        <f>K!C23</f>
        <v>22</v>
      </c>
      <c r="D23" t="str">
        <f>K!D23</f>
        <v>West Godavari District</v>
      </c>
      <c r="E23">
        <f>K!E23</f>
        <v>12</v>
      </c>
      <c r="F23">
        <f>K!F23</f>
        <v>40553</v>
      </c>
      <c r="G23">
        <f>K!G23</f>
        <v>3</v>
      </c>
      <c r="H23">
        <f>K!H23</f>
        <v>30</v>
      </c>
      <c r="I23">
        <f>K!I23</f>
        <v>22</v>
      </c>
      <c r="J23">
        <f>K!J23</f>
        <v>12190</v>
      </c>
      <c r="K23">
        <f>K!K23</f>
        <v>0</v>
      </c>
      <c r="L23">
        <f>K!L23</f>
        <v>22</v>
      </c>
      <c r="M23" t="str">
        <f>K!M23</f>
        <v>Baba Dental Clinic, 2nd Floor, Mediworld, 14-37-39, Maharanipet, Visakhapatnam</v>
      </c>
      <c r="N23">
        <f>K!N23</f>
        <v>0</v>
      </c>
      <c r="O23">
        <f>K!O23</f>
        <v>0</v>
      </c>
      <c r="P23">
        <f>K!P23</f>
        <v>0</v>
      </c>
      <c r="Q23" t="str">
        <f>K!Q23</f>
        <v>Medical Bills</v>
      </c>
      <c r="R23">
        <f>K!R23</f>
        <v>2</v>
      </c>
      <c r="S23">
        <f>K!S23</f>
      </c>
      <c r="T23" t="str">
        <f>K!T23</f>
        <v>Medical Bills</v>
      </c>
      <c r="U23">
        <f>K!U23</f>
        <v>0</v>
      </c>
      <c r="V23">
        <f>K!V23</f>
        <v>0</v>
      </c>
      <c r="W23">
        <f>K!W23</f>
        <v>0</v>
      </c>
      <c r="X23">
        <f>K!X23</f>
        <v>0</v>
      </c>
      <c r="Y23">
        <f>K!Y23</f>
        <v>0</v>
      </c>
      <c r="Z23">
        <f>K!Z23</f>
        <v>0</v>
      </c>
      <c r="AA23">
        <f>K!AA23</f>
        <v>0</v>
      </c>
    </row>
    <row r="24" spans="1:27" ht="12.75">
      <c r="A24">
        <f>K!A24</f>
        <v>23</v>
      </c>
      <c r="B24" t="str">
        <f>K!B24</f>
        <v>Language Pandit</v>
      </c>
      <c r="C24">
        <f>K!C24</f>
        <v>23</v>
      </c>
      <c r="D24" t="str">
        <f>K!D24</f>
        <v>YSR Kadapa District</v>
      </c>
      <c r="E24">
        <f>K!E24</f>
        <v>13</v>
      </c>
      <c r="F24">
        <f>K!F24</f>
        <v>40584</v>
      </c>
      <c r="G24">
        <f>K!G24</f>
        <v>0</v>
      </c>
      <c r="H24">
        <f>K!H24</f>
        <v>0</v>
      </c>
      <c r="I24">
        <f>K!I24</f>
        <v>23</v>
      </c>
      <c r="J24">
        <f>K!J24</f>
        <v>12550</v>
      </c>
      <c r="K24">
        <f>K!K24</f>
        <v>0</v>
      </c>
      <c r="L24">
        <f>K!L24</f>
        <v>23</v>
      </c>
      <c r="M24" t="str">
        <f>K!M24</f>
        <v>Bhimavaram Hospital, J.P. Road, Bhimavaram.</v>
      </c>
      <c r="N24">
        <f>K!N24</f>
        <v>0</v>
      </c>
      <c r="O24">
        <f>K!O24</f>
        <v>0</v>
      </c>
      <c r="P24">
        <f>K!P24</f>
        <v>0</v>
      </c>
      <c r="Q24" t="str">
        <f>K!Q24</f>
        <v>Checklist</v>
      </c>
      <c r="R24">
        <f>K!R24</f>
        <v>2</v>
      </c>
      <c r="S24">
        <f>K!S24</f>
      </c>
      <c r="T24" t="str">
        <f>K!T24</f>
        <v>Check List</v>
      </c>
      <c r="U24">
        <f>K!U24</f>
        <v>0</v>
      </c>
      <c r="V24">
        <f>K!V24</f>
        <v>0</v>
      </c>
      <c r="W24">
        <f>K!W24</f>
        <v>0</v>
      </c>
      <c r="X24">
        <f>K!X24</f>
        <v>0</v>
      </c>
      <c r="Y24">
        <f>K!Y24</f>
        <v>0</v>
      </c>
      <c r="Z24">
        <f>K!Z24</f>
        <v>0</v>
      </c>
      <c r="AA24">
        <f>K!AA24</f>
        <v>0</v>
      </c>
    </row>
    <row r="25" spans="1:27" ht="12.75">
      <c r="A25">
        <f>K!A25</f>
        <v>24</v>
      </c>
      <c r="B25" t="str">
        <f>K!B25</f>
        <v>Language Pandit (Hindi)</v>
      </c>
      <c r="C25">
        <f>K!C25</f>
        <v>0</v>
      </c>
      <c r="D25">
        <f>K!D25</f>
        <v>0</v>
      </c>
      <c r="E25">
        <f>K!E25</f>
        <v>0</v>
      </c>
      <c r="F25">
        <f>K!F25</f>
        <v>0</v>
      </c>
      <c r="G25">
        <f>K!G25</f>
        <v>0</v>
      </c>
      <c r="H25">
        <f>K!H25</f>
        <v>0</v>
      </c>
      <c r="I25">
        <f>K!I25</f>
        <v>24</v>
      </c>
      <c r="J25">
        <f>K!J25</f>
        <v>12910</v>
      </c>
      <c r="K25">
        <f>K!K25</f>
        <v>0</v>
      </c>
      <c r="L25">
        <f>K!L25</f>
        <v>24</v>
      </c>
      <c r="M25" t="str">
        <f>K!M25</f>
        <v>Bollineni Eye Hospital and Research Center, Dargametta, Nellore.</v>
      </c>
      <c r="N25">
        <f>K!N25</f>
        <v>0</v>
      </c>
      <c r="O25">
        <f>K!O25</f>
        <v>0</v>
      </c>
      <c r="P25">
        <f>K!P25</f>
        <v>0</v>
      </c>
      <c r="Q25" t="str">
        <f>K!Q25</f>
        <v>Non-Drawl Certificate</v>
      </c>
      <c r="R25">
        <f>K!R25</f>
        <v>2</v>
      </c>
      <c r="S25">
        <f>K!S25</f>
      </c>
      <c r="T25" t="str">
        <f>K!T25</f>
        <v>Non-Drawl Certificate</v>
      </c>
      <c r="U25">
        <f>K!U25</f>
        <v>0</v>
      </c>
      <c r="V25">
        <f>K!V25</f>
        <v>0</v>
      </c>
      <c r="W25">
        <f>K!W25</f>
        <v>0</v>
      </c>
      <c r="X25">
        <f>K!X25</f>
        <v>0</v>
      </c>
      <c r="Y25">
        <f>K!Y25</f>
        <v>0</v>
      </c>
      <c r="Z25">
        <f>K!Z25</f>
        <v>0</v>
      </c>
      <c r="AA25">
        <f>K!AA25</f>
        <v>0</v>
      </c>
    </row>
    <row r="26" spans="1:27" ht="12.75">
      <c r="A26">
        <f>K!A26</f>
        <v>25</v>
      </c>
      <c r="B26" t="str">
        <f>K!B26</f>
        <v>Language Pandit (Sanskrit)</v>
      </c>
      <c r="C26">
        <f>K!C26</f>
        <v>0</v>
      </c>
      <c r="D26">
        <f>K!D26</f>
        <v>0</v>
      </c>
      <c r="E26">
        <f>K!E26</f>
        <v>0</v>
      </c>
      <c r="F26">
        <f>K!F26</f>
        <v>0</v>
      </c>
      <c r="G26" t="str">
        <f>K!G26</f>
        <v>CPS</v>
      </c>
      <c r="H26">
        <f>K!H26</f>
        <v>0</v>
      </c>
      <c r="I26">
        <f>K!I26</f>
        <v>25</v>
      </c>
      <c r="J26">
        <f>K!J26</f>
        <v>13270</v>
      </c>
      <c r="K26">
        <f>K!K26</f>
        <v>0</v>
      </c>
      <c r="L26">
        <f>K!L26</f>
        <v>25</v>
      </c>
      <c r="M26" t="str">
        <f>K!M26</f>
        <v>Bollineni Heart Centre, 46-7-47, Danavaipet, Rajhmundry.</v>
      </c>
      <c r="N26">
        <f>K!N26</f>
        <v>0</v>
      </c>
      <c r="O26">
        <f>K!O26</f>
        <v>0</v>
      </c>
      <c r="P26">
        <f>K!P26</f>
        <v>0</v>
      </c>
      <c r="Q26" t="str">
        <f>K!Q26</f>
        <v>SUM</v>
      </c>
      <c r="R26">
        <f>K!R26</f>
        <v>16</v>
      </c>
      <c r="S26">
        <f>K!S26</f>
        <v>0</v>
      </c>
      <c r="T26">
        <f>K!T26</f>
        <v>0</v>
      </c>
      <c r="U26">
        <f>K!U26</f>
        <v>0</v>
      </c>
      <c r="V26">
        <f>K!V26</f>
        <v>0</v>
      </c>
      <c r="W26">
        <f>K!W26</f>
        <v>0</v>
      </c>
      <c r="X26">
        <f>K!X26</f>
        <v>0</v>
      </c>
      <c r="Y26">
        <f>K!Y26</f>
        <v>0</v>
      </c>
      <c r="Z26">
        <f>K!Z26</f>
        <v>0</v>
      </c>
      <c r="AA26">
        <f>K!AA26</f>
        <v>0</v>
      </c>
    </row>
    <row r="27" spans="1:27" ht="12.75">
      <c r="A27">
        <f>K!A27</f>
        <v>26</v>
      </c>
      <c r="B27" t="str">
        <f>K!B27</f>
        <v>Language Pandit (Tamil)</v>
      </c>
      <c r="C27" t="str">
        <f>K!C27</f>
        <v>SCALE OF PAY</v>
      </c>
      <c r="D27">
        <f>K!D27</f>
        <v>0</v>
      </c>
      <c r="E27">
        <f>K!E27</f>
        <v>0</v>
      </c>
      <c r="F27">
        <f>K!F27</f>
        <v>0</v>
      </c>
      <c r="G27">
        <f>K!G27</f>
        <v>1</v>
      </c>
      <c r="H27" t="str">
        <f>K!H27</f>
        <v>Yes</v>
      </c>
      <c r="I27">
        <f>K!I27</f>
        <v>26</v>
      </c>
      <c r="J27">
        <f>K!J27</f>
        <v>13660</v>
      </c>
      <c r="K27">
        <f>K!K27</f>
        <v>0</v>
      </c>
      <c r="L27">
        <f>K!L27</f>
        <v>26</v>
      </c>
      <c r="M27" t="str">
        <f>K!M27</f>
        <v>Bollineni Ramanaiah Memorial Hospital, Ambuja Centre, Durgamitta, Nellore.</v>
      </c>
      <c r="N27">
        <f>K!N27</f>
        <v>0</v>
      </c>
      <c r="O27">
        <f>K!O27</f>
        <v>0</v>
      </c>
      <c r="P27">
        <f>K!P27</f>
        <v>0</v>
      </c>
      <c r="Q27">
        <f>K!Q27</f>
        <v>0</v>
      </c>
      <c r="R27">
        <f>K!R27</f>
      </c>
      <c r="S27">
        <f>K!S27</f>
        <v>0</v>
      </c>
      <c r="T27">
        <f>K!T27</f>
        <v>0</v>
      </c>
      <c r="U27">
        <f>K!U27</f>
        <v>0</v>
      </c>
      <c r="V27">
        <f>K!V27</f>
        <v>0</v>
      </c>
      <c r="W27">
        <f>K!W27</f>
        <v>0</v>
      </c>
      <c r="X27">
        <f>K!X27</f>
        <v>0</v>
      </c>
      <c r="Y27">
        <f>K!Y27</f>
        <v>0</v>
      </c>
      <c r="Z27">
        <f>K!Z27</f>
        <v>0</v>
      </c>
      <c r="AA27">
        <f>K!AA27</f>
        <v>0</v>
      </c>
    </row>
    <row r="28" spans="1:27" ht="12.75">
      <c r="A28">
        <f>K!A28</f>
        <v>27</v>
      </c>
      <c r="B28" t="str">
        <f>K!B28</f>
        <v>Language Pandit (Telugu)</v>
      </c>
      <c r="C28">
        <f>K!C28</f>
        <v>1</v>
      </c>
      <c r="D28" t="str">
        <f>K!D28</f>
        <v>6700-20110</v>
      </c>
      <c r="E28">
        <f>K!E28</f>
        <v>0</v>
      </c>
      <c r="F28">
        <f>K!F28</f>
        <v>0</v>
      </c>
      <c r="G28">
        <f>K!G28</f>
        <v>2</v>
      </c>
      <c r="H28" t="str">
        <f>K!H28</f>
        <v>No</v>
      </c>
      <c r="I28">
        <f>K!I28</f>
        <v>27</v>
      </c>
      <c r="J28">
        <f>K!J28</f>
        <v>14050</v>
      </c>
      <c r="K28">
        <f>K!K28</f>
        <v>0</v>
      </c>
      <c r="L28">
        <f>K!L28</f>
        <v>27</v>
      </c>
      <c r="M28" t="str">
        <f>K!M28</f>
        <v>Care Hospital (A unit of Quality care India Ltd), Banjara Hills, Hyderabad.</v>
      </c>
      <c r="N28">
        <f>K!N28</f>
        <v>0</v>
      </c>
      <c r="O28">
        <f>K!O28</f>
        <v>0</v>
      </c>
      <c r="P28">
        <f>K!P28</f>
        <v>0</v>
      </c>
      <c r="Q28">
        <f>K!Q28</f>
        <v>0</v>
      </c>
      <c r="R28">
        <f>K!R28</f>
        <v>0</v>
      </c>
      <c r="S28">
        <f>K!S28</f>
        <v>0</v>
      </c>
      <c r="T28">
        <f>K!T28</f>
        <v>0</v>
      </c>
      <c r="U28">
        <f>K!U28</f>
        <v>0</v>
      </c>
      <c r="V28">
        <f>K!V28</f>
        <v>0</v>
      </c>
      <c r="W28">
        <f>K!W28</f>
        <v>0</v>
      </c>
      <c r="X28">
        <f>K!X28</f>
        <v>0</v>
      </c>
      <c r="Y28">
        <f>K!Y28</f>
        <v>0</v>
      </c>
      <c r="Z28">
        <f>K!Z28</f>
        <v>0</v>
      </c>
      <c r="AA28">
        <f>K!AA28</f>
        <v>0</v>
      </c>
    </row>
    <row r="29" spans="1:27" ht="12.75">
      <c r="A29">
        <f>K!A29</f>
        <v>28</v>
      </c>
      <c r="B29" t="str">
        <f>K!B29</f>
        <v>Language Pandit (Urdu)</v>
      </c>
      <c r="C29">
        <f>K!C29</f>
        <v>2</v>
      </c>
      <c r="D29" t="str">
        <f>K!D29</f>
        <v>6900-20680</v>
      </c>
      <c r="E29">
        <f>K!E29</f>
        <v>0</v>
      </c>
      <c r="F29">
        <f>K!F29</f>
        <v>0</v>
      </c>
      <c r="G29">
        <f>K!G29</f>
        <v>0</v>
      </c>
      <c r="H29">
        <f>K!H29</f>
        <v>0</v>
      </c>
      <c r="I29">
        <f>K!I29</f>
        <v>28</v>
      </c>
      <c r="J29">
        <f>K!J29</f>
        <v>14440</v>
      </c>
      <c r="K29">
        <f>K!K29</f>
        <v>0</v>
      </c>
      <c r="L29">
        <f>K!L29</f>
        <v>28</v>
      </c>
      <c r="M29" t="str">
        <f>K!M29</f>
        <v>Care Hospital (Quality Care Inida Limited) Exhibition Road, Nampally, Hyderabad.</v>
      </c>
      <c r="N29">
        <f>K!N29</f>
        <v>0</v>
      </c>
      <c r="O29">
        <f>K!O29</f>
        <v>0</v>
      </c>
      <c r="P29">
        <f>K!P29</f>
        <v>0</v>
      </c>
      <c r="Q29">
        <f>K!Q29</f>
        <v>0</v>
      </c>
      <c r="R29">
        <f>K!R29</f>
        <v>0</v>
      </c>
      <c r="S29">
        <f>K!S29</f>
        <v>0</v>
      </c>
      <c r="T29">
        <f>K!T29</f>
        <v>0</v>
      </c>
      <c r="U29">
        <f>K!U29</f>
        <v>0</v>
      </c>
      <c r="V29">
        <f>K!V29</f>
        <v>0</v>
      </c>
      <c r="W29" t="str">
        <f>K!W29</f>
        <v>DEPENDENT CERTIFICATE</v>
      </c>
      <c r="X29">
        <f>K!X29</f>
        <v>0</v>
      </c>
      <c r="Y29">
        <f>K!Y29</f>
        <v>0</v>
      </c>
      <c r="Z29">
        <f>K!Z29</f>
        <v>0</v>
      </c>
      <c r="AA29">
        <f>K!AA29</f>
        <v>0</v>
      </c>
    </row>
    <row r="30" spans="1:27" ht="12.75">
      <c r="A30">
        <f>K!A30</f>
        <v>29</v>
      </c>
      <c r="B30" t="str">
        <f>K!B30</f>
        <v>Mandal Educational Officer</v>
      </c>
      <c r="C30">
        <f>K!C30</f>
        <v>3</v>
      </c>
      <c r="D30" t="str">
        <f>K!D30</f>
        <v>7100-21250</v>
      </c>
      <c r="E30">
        <f>K!E30</f>
        <v>0</v>
      </c>
      <c r="F30">
        <f>K!F30</f>
        <v>0</v>
      </c>
      <c r="G30">
        <f>K!G30</f>
        <v>0</v>
      </c>
      <c r="H30">
        <f>K!H30</f>
        <v>0</v>
      </c>
      <c r="I30">
        <f>K!I30</f>
        <v>29</v>
      </c>
      <c r="J30">
        <f>K!J30</f>
        <v>14860</v>
      </c>
      <c r="K30">
        <f>K!K30</f>
        <v>0</v>
      </c>
      <c r="L30">
        <f>K!L30</f>
        <v>29</v>
      </c>
      <c r="M30" t="str">
        <f>K!M30</f>
        <v>Care Hospital, Waltair Main Road, Visakhapatnam</v>
      </c>
      <c r="N30">
        <f>K!N30</f>
        <v>0</v>
      </c>
      <c r="O30">
        <f>K!O30</f>
        <v>0</v>
      </c>
      <c r="P30">
        <f>K!P30</f>
        <v>0</v>
      </c>
      <c r="Q30">
        <f>K!Q30</f>
        <v>0</v>
      </c>
      <c r="R30">
        <f>K!R30</f>
        <v>0</v>
      </c>
      <c r="S30">
        <f>K!S30</f>
        <v>0</v>
      </c>
      <c r="T30">
        <f>K!T30</f>
        <v>0</v>
      </c>
      <c r="U30">
        <f>K!U30</f>
        <v>0</v>
      </c>
      <c r="V30">
        <f>K!V30</f>
        <v>0</v>
      </c>
      <c r="W30" t="str">
        <f>K!W30</f>
        <v>                  I, SRI.  G.VENKATESWARLU, School Assistant, ZPHS KAVUR, CHILAKALURIPET Mandal, Hyderabad District,  do hereby declare that, BABY. Y. SARALA, age (15) Years is my Daughter and has no property of income of her own and that, she is wholly dependent on me only, she is also not a Employee or Pensioner</v>
      </c>
      <c r="X30">
        <f>K!X30</f>
        <v>0</v>
      </c>
      <c r="Y30">
        <f>K!Y30</f>
        <v>0</v>
      </c>
      <c r="Z30">
        <f>K!Z30</f>
        <v>0</v>
      </c>
      <c r="AA30">
        <f>K!AA30</f>
        <v>0</v>
      </c>
    </row>
    <row r="31" spans="1:27" ht="12.75">
      <c r="A31">
        <f>K!A31</f>
        <v>30</v>
      </c>
      <c r="B31" t="str">
        <f>K!B31</f>
        <v>Office Subordinate</v>
      </c>
      <c r="C31">
        <f>K!C31</f>
        <v>4</v>
      </c>
      <c r="D31" t="str">
        <f>K!D31</f>
        <v>7520-22430</v>
      </c>
      <c r="E31">
        <f>K!E31</f>
        <v>0</v>
      </c>
      <c r="F31">
        <f>K!F31</f>
        <v>0</v>
      </c>
      <c r="G31">
        <f>K!G31</f>
        <v>0</v>
      </c>
      <c r="H31">
        <f>K!H31</f>
        <v>0</v>
      </c>
      <c r="I31">
        <f>K!I31</f>
        <v>30</v>
      </c>
      <c r="J31">
        <f>K!J31</f>
        <v>15280</v>
      </c>
      <c r="K31">
        <f>K!K31</f>
        <v>0</v>
      </c>
      <c r="L31">
        <f>K!L31</f>
        <v>30</v>
      </c>
      <c r="M31" t="str">
        <f>K!M31</f>
        <v>Chaitanya Dental Hospital, 1-1-230/33 Jyothi Bhavan, Chikkadpally, Hyderabad.</v>
      </c>
      <c r="N31">
        <f>K!N31</f>
        <v>0</v>
      </c>
      <c r="O31">
        <f>K!O31</f>
        <v>0</v>
      </c>
      <c r="P31">
        <f>K!P31</f>
        <v>0</v>
      </c>
      <c r="Q31">
        <f>K!Q31</f>
        <v>0</v>
      </c>
      <c r="R31">
        <f>K!R31</f>
        <v>0</v>
      </c>
      <c r="S31">
        <f>K!S31</f>
        <v>0</v>
      </c>
      <c r="T31">
        <f>K!T31</f>
        <v>0</v>
      </c>
      <c r="U31">
        <f>K!U31</f>
        <v>0</v>
      </c>
      <c r="V31">
        <f>K!V31</f>
        <v>0</v>
      </c>
      <c r="W31">
        <f>K!W31</f>
        <v>0</v>
      </c>
      <c r="X31">
        <f>K!X31</f>
        <v>0</v>
      </c>
      <c r="Y31">
        <f>K!Y31</f>
        <v>0</v>
      </c>
      <c r="Z31">
        <f>K!Z31</f>
        <v>0</v>
      </c>
      <c r="AA31">
        <f>K!AA31</f>
        <v>0</v>
      </c>
    </row>
    <row r="32" spans="1:27" ht="12.75">
      <c r="A32">
        <f>K!A32</f>
        <v>31</v>
      </c>
      <c r="B32" t="str">
        <f>K!B32</f>
        <v>Physical Education Teacher</v>
      </c>
      <c r="C32">
        <f>K!C32</f>
        <v>5</v>
      </c>
      <c r="D32" t="str">
        <f>K!D32</f>
        <v>7740-23040</v>
      </c>
      <c r="E32">
        <f>K!E32</f>
        <v>0</v>
      </c>
      <c r="F32">
        <f>K!F32</f>
        <v>0</v>
      </c>
      <c r="G32">
        <f>K!G32</f>
        <v>0</v>
      </c>
      <c r="H32">
        <f>K!H32</f>
        <v>0</v>
      </c>
      <c r="I32">
        <f>K!I32</f>
        <v>31</v>
      </c>
      <c r="J32">
        <f>K!J32</f>
        <v>15700</v>
      </c>
      <c r="K32">
        <f>K!K32</f>
        <v>0</v>
      </c>
      <c r="L32">
        <f>K!L32</f>
        <v>31</v>
      </c>
      <c r="M32" t="str">
        <f>K!M32</f>
        <v>Challa Hospital, 7-1-71/A/1, Dharam Karan Road, Ameerpet, Hyderabad.</v>
      </c>
      <c r="N32">
        <f>K!N32</f>
        <v>0</v>
      </c>
      <c r="O32">
        <f>K!O32</f>
        <v>0</v>
      </c>
      <c r="P32">
        <f>K!P32</f>
        <v>0</v>
      </c>
      <c r="Q32">
        <f>K!Q32</f>
        <v>0</v>
      </c>
      <c r="R32">
        <f>K!R32</f>
        <v>0</v>
      </c>
      <c r="S32">
        <f>K!S32</f>
        <v>0</v>
      </c>
      <c r="T32">
        <f>K!T32</f>
        <v>0</v>
      </c>
      <c r="U32">
        <f>K!U32</f>
        <v>0</v>
      </c>
      <c r="V32">
        <f>K!V32</f>
        <v>0</v>
      </c>
      <c r="W32">
        <f>K!W32</f>
        <v>0</v>
      </c>
      <c r="X32">
        <f>K!X32</f>
        <v>0</v>
      </c>
      <c r="Y32">
        <f>K!Y32</f>
        <v>0</v>
      </c>
      <c r="Z32">
        <f>K!Z32</f>
        <v>0</v>
      </c>
      <c r="AA32">
        <f>K!AA32</f>
        <v>0</v>
      </c>
    </row>
    <row r="33" spans="1:27" ht="12.75">
      <c r="A33">
        <f>K!A33</f>
        <v>32</v>
      </c>
      <c r="B33" t="str">
        <f>K!B33</f>
        <v>Principal</v>
      </c>
      <c r="C33">
        <f>K!C33</f>
        <v>6</v>
      </c>
      <c r="D33" t="str">
        <f>K!D33</f>
        <v>7960-23560</v>
      </c>
      <c r="E33">
        <f>K!E33</f>
        <v>0</v>
      </c>
      <c r="F33">
        <f>K!F33</f>
        <v>0</v>
      </c>
      <c r="G33">
        <f>K!G33</f>
        <v>0</v>
      </c>
      <c r="H33">
        <f>K!H33</f>
        <v>0</v>
      </c>
      <c r="I33">
        <f>K!I33</f>
        <v>32</v>
      </c>
      <c r="J33">
        <f>K!J33</f>
        <v>16150</v>
      </c>
      <c r="K33">
        <f>K!K33</f>
        <v>0</v>
      </c>
      <c r="L33">
        <f>K!L33</f>
        <v>32</v>
      </c>
      <c r="M33" t="str">
        <f>K!M33</f>
        <v>Charitasri Hospitals Ltd., 29-6-8/1, Ramachandra Rao Road, Suryaraopet, Vijayawada - 520002.</v>
      </c>
      <c r="N33">
        <f>K!N33</f>
        <v>0</v>
      </c>
      <c r="O33">
        <f>K!O33</f>
        <v>0</v>
      </c>
      <c r="P33">
        <f>K!P33</f>
        <v>0</v>
      </c>
      <c r="Q33">
        <f>K!Q33</f>
        <v>0</v>
      </c>
      <c r="R33">
        <f>K!R33</f>
        <v>0</v>
      </c>
      <c r="S33">
        <f>K!S33</f>
        <v>0</v>
      </c>
      <c r="T33">
        <f>K!T33</f>
        <v>0</v>
      </c>
      <c r="U33">
        <f>K!U33</f>
        <v>0</v>
      </c>
      <c r="V33">
        <f>K!V33</f>
        <v>0</v>
      </c>
      <c r="W33">
        <f>K!W33</f>
        <v>0</v>
      </c>
      <c r="X33">
        <f>K!X33</f>
        <v>0</v>
      </c>
      <c r="Y33">
        <f>K!Y33</f>
        <v>0</v>
      </c>
      <c r="Z33">
        <f>K!Z33</f>
        <v>0</v>
      </c>
      <c r="AA33">
        <f>K!AA33</f>
        <v>0</v>
      </c>
    </row>
    <row r="34" spans="1:27" ht="12.75">
      <c r="A34">
        <f>K!A34</f>
        <v>33</v>
      </c>
      <c r="B34" t="str">
        <f>K!B34</f>
        <v>Project Officer</v>
      </c>
      <c r="C34">
        <f>K!C34</f>
        <v>7</v>
      </c>
      <c r="D34" t="str">
        <f>K!D34</f>
        <v>8440-24950</v>
      </c>
      <c r="E34">
        <f>K!E34</f>
        <v>0</v>
      </c>
      <c r="F34">
        <f>K!F34</f>
        <v>0</v>
      </c>
      <c r="G34">
        <f>K!G34</f>
        <v>0</v>
      </c>
      <c r="H34">
        <f>K!H34</f>
        <v>0</v>
      </c>
      <c r="I34">
        <f>K!I34</f>
        <v>33</v>
      </c>
      <c r="J34">
        <f>K!J34</f>
        <v>16600</v>
      </c>
      <c r="K34">
        <f>K!K34</f>
        <v>0</v>
      </c>
      <c r="L34">
        <f>K!L34</f>
        <v>33</v>
      </c>
      <c r="M34" t="str">
        <f>K!M34</f>
        <v>City Cardiac Research Center Ltd, Ring Road, Near ITI College, Vijyawada - 520008.</v>
      </c>
      <c r="N34">
        <f>K!N34</f>
        <v>0</v>
      </c>
      <c r="O34">
        <f>K!O34</f>
        <v>0</v>
      </c>
      <c r="P34">
        <f>K!P34</f>
        <v>0</v>
      </c>
      <c r="Q34">
        <f>K!Q34</f>
        <v>0</v>
      </c>
      <c r="R34">
        <f>K!R34</f>
        <v>0</v>
      </c>
      <c r="S34">
        <f>K!S34</f>
        <v>0</v>
      </c>
      <c r="T34">
        <f>K!T34</f>
        <v>0</v>
      </c>
      <c r="U34">
        <f>K!U34</f>
        <v>0</v>
      </c>
      <c r="V34">
        <f>K!V34</f>
        <v>0</v>
      </c>
      <c r="W34">
        <f>K!W34</f>
        <v>0</v>
      </c>
      <c r="X34">
        <f>K!X34</f>
        <v>0</v>
      </c>
      <c r="Y34">
        <f>K!Y34</f>
        <v>0</v>
      </c>
      <c r="Z34">
        <f>K!Z34</f>
        <v>0</v>
      </c>
      <c r="AA34">
        <f>K!AA34</f>
        <v>0</v>
      </c>
    </row>
    <row r="35" spans="1:27" ht="12.75">
      <c r="A35">
        <f>K!A35</f>
        <v>34</v>
      </c>
      <c r="B35" t="str">
        <f>K!B35</f>
        <v>R.J.D.S.E.</v>
      </c>
      <c r="C35">
        <f>K!C35</f>
        <v>8</v>
      </c>
      <c r="D35" t="str">
        <f>K!D35</f>
        <v>9200-27000</v>
      </c>
      <c r="E35">
        <f>K!E35</f>
        <v>0</v>
      </c>
      <c r="F35">
        <f>K!F35</f>
        <v>0</v>
      </c>
      <c r="G35">
        <f>K!G35</f>
        <v>0</v>
      </c>
      <c r="H35">
        <f>K!H35</f>
        <v>0</v>
      </c>
      <c r="I35">
        <f>K!I35</f>
        <v>34</v>
      </c>
      <c r="J35">
        <f>K!J35</f>
        <v>17050</v>
      </c>
      <c r="K35">
        <f>K!K35</f>
        <v>0</v>
      </c>
      <c r="L35">
        <f>K!L35</f>
        <v>34</v>
      </c>
      <c r="M35" t="str">
        <f>K!M35</f>
        <v>City Super Speciality Dental Hospital, Shobha Pavani Complex, 1 st Floor, Vidya Nagar, Hyderabad.</v>
      </c>
      <c r="N35">
        <f>K!N35</f>
        <v>0</v>
      </c>
      <c r="O35">
        <f>K!O35</f>
        <v>0</v>
      </c>
      <c r="P35">
        <f>K!P35</f>
        <v>0</v>
      </c>
      <c r="Q35">
        <f>K!Q35</f>
        <v>0</v>
      </c>
      <c r="R35">
        <f>K!R35</f>
        <v>0</v>
      </c>
      <c r="S35">
        <f>K!S35</f>
        <v>0</v>
      </c>
      <c r="T35">
        <f>K!T35</f>
        <v>0</v>
      </c>
      <c r="U35">
        <f>K!U35</f>
        <v>0</v>
      </c>
      <c r="V35">
        <f>K!V35</f>
        <v>0</v>
      </c>
      <c r="W35">
        <f>K!W35</f>
        <v>0</v>
      </c>
      <c r="X35">
        <f>K!X35</f>
        <v>0</v>
      </c>
      <c r="Y35">
        <f>K!Y35</f>
        <v>0</v>
      </c>
      <c r="Z35">
        <f>K!Z35</f>
        <v>0</v>
      </c>
      <c r="AA35">
        <f>K!AA35</f>
        <v>0</v>
      </c>
    </row>
    <row r="36" spans="1:27" ht="12.75">
      <c r="A36">
        <f>K!A36</f>
        <v>35</v>
      </c>
      <c r="B36" t="str">
        <f>K!B36</f>
        <v>Record Assistant</v>
      </c>
      <c r="C36">
        <f>K!C36</f>
        <v>9</v>
      </c>
      <c r="D36" t="str">
        <f>K!D36</f>
        <v>9460-27700</v>
      </c>
      <c r="E36">
        <f>K!E36</f>
        <v>0</v>
      </c>
      <c r="F36">
        <f>K!F36</f>
        <v>0</v>
      </c>
      <c r="G36">
        <f>K!G36</f>
        <v>0</v>
      </c>
      <c r="H36">
        <f>K!H36</f>
        <v>0</v>
      </c>
      <c r="I36">
        <f>K!I36</f>
        <v>35</v>
      </c>
      <c r="J36">
        <f>K!J36</f>
        <v>17540</v>
      </c>
      <c r="K36">
        <f>K!K36</f>
        <v>0</v>
      </c>
      <c r="L36">
        <f>K!L36</f>
        <v>35</v>
      </c>
      <c r="M36" t="str">
        <f>K!M36</f>
        <v>Dental Venue Multi Speciality Hospital, F-14, First Floor, Deepthi Apartments, S.P. Road, Secunderabad.</v>
      </c>
      <c r="N36">
        <f>K!N36</f>
        <v>0</v>
      </c>
      <c r="O36">
        <f>K!O36</f>
        <v>0</v>
      </c>
      <c r="P36">
        <f>K!P36</f>
        <v>0</v>
      </c>
      <c r="Q36">
        <f>K!Q36</f>
        <v>0</v>
      </c>
      <c r="R36">
        <f>K!R36</f>
        <v>0</v>
      </c>
      <c r="S36">
        <f>K!S36</f>
        <v>0</v>
      </c>
      <c r="T36">
        <f>K!T36</f>
        <v>0</v>
      </c>
      <c r="U36">
        <f>K!U36</f>
        <v>0</v>
      </c>
      <c r="V36">
        <f>K!V36</f>
        <v>0</v>
      </c>
      <c r="W36">
        <f>K!W36</f>
        <v>0</v>
      </c>
      <c r="X36">
        <f>K!X36</f>
        <v>0</v>
      </c>
      <c r="Y36">
        <f>K!Y36</f>
        <v>0</v>
      </c>
      <c r="Z36">
        <f>K!Z36</f>
        <v>0</v>
      </c>
      <c r="AA36">
        <f>K!AA36</f>
        <v>0</v>
      </c>
    </row>
    <row r="37" spans="1:27" ht="12.75">
      <c r="A37">
        <f>K!A37</f>
        <v>36</v>
      </c>
      <c r="B37" t="str">
        <f>K!B37</f>
        <v>School Assistant</v>
      </c>
      <c r="C37">
        <f>K!C37</f>
        <v>10</v>
      </c>
      <c r="D37" t="str">
        <f>K!D37</f>
        <v>10020-29200</v>
      </c>
      <c r="E37">
        <f>K!E37</f>
        <v>0</v>
      </c>
      <c r="F37">
        <f>K!F37</f>
        <v>0</v>
      </c>
      <c r="G37">
        <f>K!G37</f>
        <v>0</v>
      </c>
      <c r="H37">
        <f>K!H37</f>
        <v>0</v>
      </c>
      <c r="I37">
        <f>K!I37</f>
        <v>36</v>
      </c>
      <c r="J37">
        <f>K!J37</f>
        <v>18030</v>
      </c>
      <c r="K37">
        <f>K!K37</f>
        <v>0</v>
      </c>
      <c r="L37">
        <f>K!L37</f>
        <v>36</v>
      </c>
      <c r="M37" t="str">
        <f>K!M37</f>
        <v>Diacon Diabetes Specialty Centre &amp; Diagnostics, VV's Vintage Boulavard, 1st Floor, H.No. 6-3-1093, Rajbhavan Road, Somajiguda, Hyderabad.</v>
      </c>
      <c r="N37">
        <f>K!N37</f>
        <v>0</v>
      </c>
      <c r="O37">
        <f>K!O37</f>
        <v>0</v>
      </c>
      <c r="P37">
        <f>K!P37</f>
        <v>0</v>
      </c>
      <c r="Q37">
        <f>K!Q37</f>
        <v>0</v>
      </c>
      <c r="R37">
        <f>K!R37</f>
        <v>0</v>
      </c>
      <c r="S37">
        <f>K!S37</f>
        <v>0</v>
      </c>
      <c r="T37">
        <f>K!T37</f>
        <v>0</v>
      </c>
      <c r="U37">
        <f>K!U37</f>
        <v>0</v>
      </c>
      <c r="V37">
        <f>K!V37</f>
        <v>0</v>
      </c>
      <c r="W37">
        <f>K!W37</f>
        <v>0</v>
      </c>
      <c r="X37">
        <f>K!X37</f>
        <v>0</v>
      </c>
      <c r="Y37">
        <f>K!Y37</f>
        <v>0</v>
      </c>
      <c r="Z37">
        <f>K!Z37</f>
        <v>0</v>
      </c>
      <c r="AA37">
        <f>K!AA37</f>
        <v>0</v>
      </c>
    </row>
    <row r="38" spans="1:27" ht="12.75">
      <c r="A38">
        <f>K!A38</f>
        <v>37</v>
      </c>
      <c r="B38" t="str">
        <f>K!B38</f>
        <v>School Assistant (Bio. Sc.)</v>
      </c>
      <c r="C38">
        <f>K!C38</f>
        <v>11</v>
      </c>
      <c r="D38" t="str">
        <f>K!D38</f>
        <v>10900-31550</v>
      </c>
      <c r="E38">
        <f>K!E38</f>
        <v>0</v>
      </c>
      <c r="F38">
        <f>K!F38</f>
        <v>0</v>
      </c>
      <c r="G38">
        <f>K!G38</f>
        <v>0</v>
      </c>
      <c r="H38">
        <f>K!H38</f>
        <v>0</v>
      </c>
      <c r="I38">
        <f>K!I38</f>
        <v>37</v>
      </c>
      <c r="J38">
        <f>K!J38</f>
        <v>18520</v>
      </c>
      <c r="K38">
        <f>K!K38</f>
        <v>0</v>
      </c>
      <c r="L38">
        <f>K!L38</f>
        <v>37</v>
      </c>
      <c r="M38" t="str">
        <f>K!M38</f>
        <v>Dilsuknagar Superspeciality Dental Hospital, Sirigiri Complex, Dilsulknagar, Hyderabad.</v>
      </c>
      <c r="N38">
        <f>K!N38</f>
        <v>0</v>
      </c>
      <c r="O38">
        <f>K!O38</f>
        <v>0</v>
      </c>
      <c r="P38">
        <f>K!P38</f>
        <v>0</v>
      </c>
      <c r="Q38">
        <f>K!Q38</f>
        <v>0</v>
      </c>
      <c r="R38">
        <f>K!R38</f>
        <v>0</v>
      </c>
      <c r="S38">
        <f>K!S38</f>
        <v>0</v>
      </c>
      <c r="T38">
        <f>K!T38</f>
        <v>0</v>
      </c>
      <c r="U38">
        <f>K!U38</f>
        <v>0</v>
      </c>
      <c r="V38">
        <f>K!V38</f>
        <v>0</v>
      </c>
      <c r="W38">
        <f>K!W38</f>
        <v>0</v>
      </c>
      <c r="X38">
        <f>K!X38</f>
        <v>0</v>
      </c>
      <c r="Y38">
        <f>K!Y38</f>
        <v>0</v>
      </c>
      <c r="Z38">
        <f>K!Z38</f>
        <v>0</v>
      </c>
      <c r="AA38">
        <f>K!AA38</f>
        <v>0</v>
      </c>
    </row>
    <row r="39" spans="1:27" ht="12.75">
      <c r="A39">
        <f>K!A39</f>
        <v>38</v>
      </c>
      <c r="B39" t="str">
        <f>K!B39</f>
        <v>School Assistant (English)</v>
      </c>
      <c r="C39">
        <f>K!C39</f>
        <v>12</v>
      </c>
      <c r="D39" t="str">
        <f>K!D39</f>
        <v>11530-33200</v>
      </c>
      <c r="E39">
        <f>K!E39</f>
        <v>0</v>
      </c>
      <c r="F39">
        <f>K!F39</f>
        <v>0</v>
      </c>
      <c r="G39">
        <f>K!G39</f>
        <v>0</v>
      </c>
      <c r="H39">
        <f>K!H39</f>
        <v>0</v>
      </c>
      <c r="I39">
        <f>K!I39</f>
        <v>38</v>
      </c>
      <c r="J39">
        <f>K!J39</f>
        <v>19050</v>
      </c>
      <c r="K39">
        <f>K!K39</f>
        <v>0</v>
      </c>
      <c r="L39">
        <f>K!L39</f>
        <v>38</v>
      </c>
      <c r="M39" t="str">
        <f>K!M39</f>
        <v>Dr. Gowds Dental Hospitals, #19, Durga Enclave, Road No.12, Banjara Hills, Hyderabad</v>
      </c>
      <c r="N39">
        <f>K!N39</f>
        <v>0</v>
      </c>
      <c r="O39">
        <f>K!O39</f>
        <v>0</v>
      </c>
      <c r="P39">
        <f>K!P39</f>
        <v>0</v>
      </c>
      <c r="Q39">
        <f>K!Q39</f>
        <v>0</v>
      </c>
      <c r="R39">
        <f>K!R39</f>
        <v>0</v>
      </c>
      <c r="S39">
        <f>K!S39</f>
        <v>0</v>
      </c>
      <c r="T39">
        <f>K!T39</f>
        <v>0</v>
      </c>
      <c r="U39">
        <f>K!U39</f>
        <v>0</v>
      </c>
      <c r="V39">
        <f>K!V39</f>
        <v>0</v>
      </c>
      <c r="W39">
        <f>K!W39</f>
        <v>0</v>
      </c>
      <c r="X39">
        <f>K!X39</f>
        <v>0</v>
      </c>
      <c r="Y39">
        <f>K!Y39</f>
        <v>0</v>
      </c>
      <c r="Z39">
        <f>K!Z39</f>
        <v>0</v>
      </c>
      <c r="AA39">
        <f>K!AA39</f>
        <v>0</v>
      </c>
    </row>
    <row r="40" spans="1:27" ht="12.75">
      <c r="A40">
        <f>K!A40</f>
        <v>39</v>
      </c>
      <c r="B40" t="str">
        <f>K!B40</f>
        <v>School Assistant (Hindi)</v>
      </c>
      <c r="C40">
        <f>K!C40</f>
        <v>13</v>
      </c>
      <c r="D40" t="str">
        <f>K!D40</f>
        <v>11860-34050</v>
      </c>
      <c r="E40">
        <f>K!E40</f>
        <v>0</v>
      </c>
      <c r="F40">
        <f>K!F40</f>
        <v>0</v>
      </c>
      <c r="G40">
        <f>K!G40</f>
        <v>0</v>
      </c>
      <c r="H40">
        <f>K!H40</f>
        <v>0</v>
      </c>
      <c r="I40">
        <f>K!I40</f>
        <v>39</v>
      </c>
      <c r="J40">
        <f>K!J40</f>
        <v>19580</v>
      </c>
      <c r="K40">
        <f>K!K40</f>
        <v>0</v>
      </c>
      <c r="L40">
        <f>K!L40</f>
        <v>39</v>
      </c>
      <c r="M40" t="str">
        <f>K!M40</f>
        <v>Dr. J.S.R. Dental Health Speciality, 1-128, Surya Towers, Bhavani Nagar, Malkajgiri, Hyderabad.</v>
      </c>
      <c r="N40">
        <f>K!N40</f>
        <v>0</v>
      </c>
      <c r="O40">
        <f>K!O40</f>
        <v>0</v>
      </c>
      <c r="P40">
        <f>K!P40</f>
        <v>0</v>
      </c>
      <c r="Q40">
        <f>K!Q40</f>
        <v>0</v>
      </c>
      <c r="R40">
        <f>K!R40</f>
        <v>0</v>
      </c>
      <c r="S40">
        <f>K!S40</f>
        <v>0</v>
      </c>
      <c r="T40">
        <f>K!T40</f>
        <v>0</v>
      </c>
      <c r="U40">
        <f>K!U40</f>
        <v>0</v>
      </c>
      <c r="V40">
        <f>K!V40</f>
        <v>0</v>
      </c>
      <c r="W40">
        <f>K!W40</f>
        <v>0</v>
      </c>
      <c r="X40">
        <f>K!X40</f>
        <v>0</v>
      </c>
      <c r="Y40">
        <f>K!Y40</f>
        <v>0</v>
      </c>
      <c r="Z40">
        <f>K!Z40</f>
        <v>0</v>
      </c>
      <c r="AA40">
        <f>K!AA40</f>
        <v>0</v>
      </c>
    </row>
    <row r="41" spans="1:27" ht="12.75">
      <c r="A41">
        <f>K!A41</f>
        <v>40</v>
      </c>
      <c r="B41" t="str">
        <f>K!B41</f>
        <v>School Assistant (Maths)</v>
      </c>
      <c r="C41">
        <f>K!C41</f>
        <v>14</v>
      </c>
      <c r="D41" t="str">
        <f>K!D41</f>
        <v>12550-35800</v>
      </c>
      <c r="E41">
        <f>K!E41</f>
        <v>0</v>
      </c>
      <c r="F41">
        <f>K!F41</f>
        <v>0</v>
      </c>
      <c r="G41">
        <f>K!G41</f>
        <v>0</v>
      </c>
      <c r="H41">
        <f>K!H41</f>
        <v>0</v>
      </c>
      <c r="I41">
        <f>K!I41</f>
        <v>40</v>
      </c>
      <c r="J41">
        <f>K!J41</f>
        <v>20110</v>
      </c>
      <c r="K41">
        <f>K!K41</f>
        <v>0</v>
      </c>
      <c r="L41">
        <f>K!L41</f>
        <v>40</v>
      </c>
      <c r="M41" t="str">
        <f>K!M41</f>
        <v>Dr. Sridhar International Dental Hospital &amp; Research Center, Eluru Road, Vijayawada.</v>
      </c>
      <c r="N41">
        <f>K!N41</f>
        <v>0</v>
      </c>
      <c r="O41">
        <f>K!O41</f>
        <v>0</v>
      </c>
      <c r="P41">
        <f>K!P41</f>
        <v>0</v>
      </c>
      <c r="Q41">
        <f>K!Q41</f>
        <v>0</v>
      </c>
      <c r="R41">
        <f>K!R41</f>
        <v>0</v>
      </c>
      <c r="S41">
        <f>K!S41</f>
        <v>0</v>
      </c>
      <c r="T41">
        <f>K!T41</f>
        <v>0</v>
      </c>
      <c r="U41">
        <f>K!U41</f>
        <v>0</v>
      </c>
      <c r="V41">
        <f>K!V41</f>
        <v>0</v>
      </c>
      <c r="W41">
        <f>K!W41</f>
        <v>0</v>
      </c>
      <c r="X41">
        <f>K!X41</f>
        <v>0</v>
      </c>
      <c r="Y41">
        <f>K!Y41</f>
        <v>0</v>
      </c>
      <c r="Z41">
        <f>K!Z41</f>
        <v>0</v>
      </c>
      <c r="AA41">
        <f>K!AA41</f>
        <v>0</v>
      </c>
    </row>
    <row r="42" spans="1:27" ht="12.75">
      <c r="A42">
        <f>K!A42</f>
        <v>41</v>
      </c>
      <c r="B42" t="str">
        <f>K!B42</f>
        <v>School Assistant (Phy. Edn.)</v>
      </c>
      <c r="C42">
        <f>K!C42</f>
        <v>15</v>
      </c>
      <c r="D42" t="str">
        <f>K!D42</f>
        <v>12910-36700</v>
      </c>
      <c r="E42">
        <f>K!E42</f>
        <v>0</v>
      </c>
      <c r="F42">
        <f>K!F42</f>
        <v>0</v>
      </c>
      <c r="G42">
        <f>K!G42</f>
        <v>0</v>
      </c>
      <c r="H42">
        <f>K!H42</f>
        <v>0</v>
      </c>
      <c r="I42">
        <f>K!I42</f>
        <v>41</v>
      </c>
      <c r="J42">
        <f>K!J42</f>
        <v>20680</v>
      </c>
      <c r="K42">
        <f>K!K42</f>
        <v>0</v>
      </c>
      <c r="L42">
        <f>K!L42</f>
        <v>41</v>
      </c>
      <c r="M42" t="str">
        <f>K!M42</f>
        <v>E.N.T. Nursing Home, Bhagathsingh Statu Center, Kothapet, Guntur</v>
      </c>
      <c r="N42">
        <f>K!N42</f>
        <v>0</v>
      </c>
      <c r="O42">
        <f>K!O42</f>
        <v>0</v>
      </c>
      <c r="P42">
        <f>K!P42</f>
        <v>0</v>
      </c>
      <c r="Q42">
        <f>K!Q42</f>
        <v>0</v>
      </c>
      <c r="R42">
        <f>K!R42</f>
        <v>0</v>
      </c>
      <c r="S42">
        <f>K!S42</f>
        <v>0</v>
      </c>
      <c r="T42">
        <f>K!T42</f>
        <v>0</v>
      </c>
      <c r="U42">
        <f>K!U42</f>
        <v>0</v>
      </c>
      <c r="V42">
        <f>K!V42</f>
        <v>0</v>
      </c>
      <c r="W42">
        <f>K!W42</f>
        <v>0</v>
      </c>
      <c r="X42">
        <f>K!X42</f>
        <v>0</v>
      </c>
      <c r="Y42">
        <f>K!Y42</f>
        <v>0</v>
      </c>
      <c r="Z42">
        <f>K!Z42</f>
        <v>0</v>
      </c>
      <c r="AA42">
        <f>K!AA42</f>
        <v>0</v>
      </c>
    </row>
    <row r="43" spans="1:27" ht="12.75">
      <c r="A43">
        <f>K!A43</f>
        <v>42</v>
      </c>
      <c r="B43" t="str">
        <f>K!B43</f>
        <v>School Assistant (Phy. Science)</v>
      </c>
      <c r="C43">
        <f>K!C43</f>
        <v>16</v>
      </c>
      <c r="D43" t="str">
        <f>K!D43</f>
        <v>13660-38570</v>
      </c>
      <c r="E43">
        <f>K!E43</f>
        <v>0</v>
      </c>
      <c r="F43">
        <f>K!F43</f>
        <v>0</v>
      </c>
      <c r="G43">
        <f>K!G43</f>
        <v>0</v>
      </c>
      <c r="H43">
        <f>K!H43</f>
        <v>0</v>
      </c>
      <c r="I43">
        <f>K!I43</f>
        <v>42</v>
      </c>
      <c r="J43">
        <f>K!J43</f>
        <v>21250</v>
      </c>
      <c r="K43">
        <f>K!K43</f>
        <v>0</v>
      </c>
      <c r="L43">
        <f>K!L43</f>
        <v>42</v>
      </c>
      <c r="M43" t="str">
        <f>K!M43</f>
        <v>FMS Dental Hospital, Aiyangar Plaza, Bank Street, Koti, Hyderbad</v>
      </c>
      <c r="N43">
        <f>K!N43</f>
        <v>0</v>
      </c>
      <c r="O43">
        <f>K!O43</f>
        <v>0</v>
      </c>
      <c r="P43">
        <f>K!P43</f>
        <v>0</v>
      </c>
      <c r="Q43">
        <f>K!Q43</f>
        <v>0</v>
      </c>
      <c r="R43">
        <f>K!R43</f>
        <v>0</v>
      </c>
      <c r="S43">
        <f>K!S43</f>
        <v>0</v>
      </c>
      <c r="T43">
        <f>K!T43</f>
        <v>0</v>
      </c>
      <c r="U43">
        <f>K!U43</f>
        <v>0</v>
      </c>
      <c r="V43">
        <f>K!V43</f>
        <v>0</v>
      </c>
      <c r="W43">
        <f>K!W43</f>
        <v>0</v>
      </c>
      <c r="X43">
        <f>K!X43</f>
        <v>0</v>
      </c>
      <c r="Y43">
        <f>K!Y43</f>
        <v>0</v>
      </c>
      <c r="Z43">
        <f>K!Z43</f>
        <v>0</v>
      </c>
      <c r="AA43">
        <f>K!AA43</f>
        <v>0</v>
      </c>
    </row>
    <row r="44" spans="1:27" ht="12.75">
      <c r="A44">
        <f>K!A44</f>
        <v>43</v>
      </c>
      <c r="B44" t="str">
        <f>K!B44</f>
        <v>School Assistant (Soc. Stu.)</v>
      </c>
      <c r="C44">
        <f>K!C44</f>
        <v>17</v>
      </c>
      <c r="D44" t="str">
        <f>K!D44</f>
        <v>14860-39540</v>
      </c>
      <c r="E44">
        <f>K!E44</f>
        <v>0</v>
      </c>
      <c r="F44">
        <f>K!F44</f>
        <v>0</v>
      </c>
      <c r="G44">
        <f>K!G44</f>
        <v>0</v>
      </c>
      <c r="H44">
        <f>K!H44</f>
        <v>0</v>
      </c>
      <c r="I44">
        <f>K!I44</f>
        <v>43</v>
      </c>
      <c r="J44">
        <f>K!J44</f>
        <v>21820</v>
      </c>
      <c r="K44">
        <f>K!K44</f>
        <v>0</v>
      </c>
      <c r="L44">
        <f>K!L44</f>
        <v>43</v>
      </c>
      <c r="M44" t="str">
        <f>K!M44</f>
        <v>Frontier Lifeline (Pvt. Ltd.), Chennai</v>
      </c>
      <c r="N44">
        <f>K!N44</f>
        <v>0</v>
      </c>
      <c r="O44">
        <f>K!O44</f>
        <v>0</v>
      </c>
      <c r="P44">
        <f>K!P44</f>
        <v>0</v>
      </c>
      <c r="Q44">
        <f>K!Q44</f>
        <v>0</v>
      </c>
      <c r="R44">
        <f>K!R44</f>
        <v>0</v>
      </c>
      <c r="S44">
        <f>K!S44</f>
        <v>0</v>
      </c>
      <c r="T44">
        <f>K!T44</f>
        <v>0</v>
      </c>
      <c r="U44">
        <f>K!U44</f>
        <v>0</v>
      </c>
      <c r="V44">
        <f>K!V44</f>
        <v>0</v>
      </c>
      <c r="W44">
        <f>K!W44</f>
        <v>0</v>
      </c>
      <c r="X44">
        <f>K!X44</f>
        <v>0</v>
      </c>
      <c r="Y44">
        <f>K!Y44</f>
        <v>0</v>
      </c>
      <c r="Z44">
        <f>K!Z44</f>
        <v>0</v>
      </c>
      <c r="AA44">
        <f>K!AA44</f>
        <v>0</v>
      </c>
    </row>
    <row r="45" spans="1:27" ht="12.75">
      <c r="A45">
        <f>K!A45</f>
        <v>44</v>
      </c>
      <c r="B45" t="str">
        <f>K!B45</f>
        <v>School Assistant (Telugu)</v>
      </c>
      <c r="C45">
        <f>K!C45</f>
        <v>18</v>
      </c>
      <c r="D45" t="str">
        <f>K!D45</f>
        <v>15280-40510</v>
      </c>
      <c r="E45">
        <f>K!E45</f>
        <v>0</v>
      </c>
      <c r="F45">
        <f>K!F45</f>
        <v>0</v>
      </c>
      <c r="G45">
        <f>K!G45</f>
        <v>0</v>
      </c>
      <c r="H45">
        <f>K!H45</f>
        <v>0</v>
      </c>
      <c r="I45">
        <f>K!I45</f>
        <v>44</v>
      </c>
      <c r="J45">
        <f>K!J45</f>
        <v>22430</v>
      </c>
      <c r="K45">
        <f>K!K45</f>
        <v>0</v>
      </c>
      <c r="L45">
        <f>K!L45</f>
        <v>44</v>
      </c>
      <c r="M45" t="str">
        <f>K!M45</f>
        <v>Geeta Mutli Speciality  Hospital, Seceunderabad.</v>
      </c>
      <c r="N45">
        <f>K!N45</f>
        <v>0</v>
      </c>
      <c r="O45">
        <f>K!O45</f>
        <v>0</v>
      </c>
      <c r="P45">
        <f>K!P45</f>
        <v>0</v>
      </c>
      <c r="Q45">
        <f>K!Q45</f>
        <v>0</v>
      </c>
      <c r="R45">
        <f>K!R45</f>
        <v>0</v>
      </c>
      <c r="S45">
        <f>K!S45</f>
        <v>0</v>
      </c>
      <c r="T45">
        <f>K!T45</f>
        <v>0</v>
      </c>
      <c r="U45">
        <f>K!U45</f>
        <v>0</v>
      </c>
      <c r="V45">
        <f>K!V45</f>
        <v>0</v>
      </c>
      <c r="W45">
        <f>K!W45</f>
        <v>0</v>
      </c>
      <c r="X45">
        <f>K!X45</f>
        <v>0</v>
      </c>
      <c r="Y45">
        <f>K!Y45</f>
        <v>0</v>
      </c>
      <c r="Z45">
        <f>K!Z45</f>
        <v>0</v>
      </c>
      <c r="AA45">
        <f>K!AA45</f>
        <v>0</v>
      </c>
    </row>
    <row r="46" spans="1:27" ht="12.75">
      <c r="A46">
        <f>K!A46</f>
        <v>45</v>
      </c>
      <c r="B46" t="str">
        <f>K!B46</f>
        <v>School Assistant (Urdu)</v>
      </c>
      <c r="C46">
        <f>K!C46</f>
        <v>19</v>
      </c>
      <c r="D46" t="str">
        <f>K!D46</f>
        <v>16150-42590</v>
      </c>
      <c r="E46">
        <f>K!E46</f>
        <v>0</v>
      </c>
      <c r="F46">
        <f>K!F46</f>
        <v>0</v>
      </c>
      <c r="G46">
        <f>K!G46</f>
        <v>0</v>
      </c>
      <c r="H46">
        <f>K!H46</f>
        <v>0</v>
      </c>
      <c r="I46">
        <f>K!I46</f>
        <v>45</v>
      </c>
      <c r="J46">
        <f>K!J46</f>
        <v>23040</v>
      </c>
      <c r="K46">
        <f>K!K46</f>
        <v>0</v>
      </c>
      <c r="L46">
        <f>K!L46</f>
        <v>45</v>
      </c>
      <c r="M46" t="str">
        <f>K!M46</f>
        <v>Global Hospitals ( Aunit of Ravindranath GE Medical Association Pvt. Ltd.), Lakadi-Ka- Pool, Hyderabad</v>
      </c>
      <c r="N46">
        <f>K!N46</f>
        <v>0</v>
      </c>
      <c r="O46">
        <f>K!O46</f>
        <v>0</v>
      </c>
      <c r="P46">
        <f>K!P46</f>
        <v>0</v>
      </c>
      <c r="Q46">
        <f>K!Q46</f>
        <v>0</v>
      </c>
      <c r="R46">
        <f>K!R46</f>
        <v>0</v>
      </c>
      <c r="S46">
        <f>K!S46</f>
        <v>0</v>
      </c>
      <c r="T46">
        <f>K!T46</f>
        <v>0</v>
      </c>
      <c r="U46">
        <f>K!U46</f>
        <v>0</v>
      </c>
      <c r="V46">
        <f>K!V46</f>
        <v>0</v>
      </c>
      <c r="W46">
        <f>K!W46</f>
        <v>0</v>
      </c>
      <c r="X46">
        <f>K!X46</f>
        <v>0</v>
      </c>
      <c r="Y46">
        <f>K!Y46</f>
        <v>0</v>
      </c>
      <c r="Z46">
        <f>K!Z46</f>
        <v>0</v>
      </c>
      <c r="AA46">
        <f>K!AA46</f>
        <v>0</v>
      </c>
    </row>
    <row r="47" spans="1:27" ht="12.75">
      <c r="A47">
        <f>K!A47</f>
        <v>46</v>
      </c>
      <c r="B47" t="str">
        <f>K!B47</f>
        <v>Secondary Grade Teacher</v>
      </c>
      <c r="C47">
        <f>K!C47</f>
        <v>20</v>
      </c>
      <c r="D47" t="str">
        <f>K!D47</f>
        <v>18030-43630</v>
      </c>
      <c r="E47">
        <f>K!E47</f>
        <v>0</v>
      </c>
      <c r="F47">
        <f>K!F47</f>
        <v>0</v>
      </c>
      <c r="G47">
        <f>K!G47</f>
        <v>0</v>
      </c>
      <c r="H47">
        <f>K!H47</f>
        <v>0</v>
      </c>
      <c r="I47">
        <f>K!I47</f>
        <v>46</v>
      </c>
      <c r="J47">
        <f>K!J47</f>
        <v>23650</v>
      </c>
      <c r="K47">
        <f>K!K47</f>
        <v>0</v>
      </c>
      <c r="L47">
        <f>K!L47</f>
        <v>46</v>
      </c>
      <c r="M47" t="str">
        <f>K!M47</f>
        <v>Global Hospitals, Banjara Hills, Hyderabad</v>
      </c>
      <c r="N47">
        <f>K!N47</f>
        <v>0</v>
      </c>
      <c r="O47">
        <f>K!O47</f>
        <v>0</v>
      </c>
      <c r="P47">
        <f>K!P47</f>
        <v>0</v>
      </c>
      <c r="Q47">
        <f>K!Q47</f>
        <v>0</v>
      </c>
      <c r="R47">
        <f>K!R47</f>
        <v>0</v>
      </c>
      <c r="S47">
        <f>K!S47</f>
        <v>0</v>
      </c>
      <c r="T47">
        <f>K!T47</f>
        <v>0</v>
      </c>
      <c r="U47">
        <f>K!U47</f>
        <v>0</v>
      </c>
      <c r="V47">
        <f>K!V47</f>
        <v>0</v>
      </c>
      <c r="W47">
        <f>K!W47</f>
        <v>0</v>
      </c>
      <c r="X47">
        <f>K!X47</f>
        <v>0</v>
      </c>
      <c r="Y47">
        <f>K!Y47</f>
        <v>0</v>
      </c>
      <c r="Z47">
        <f>K!Z47</f>
        <v>0</v>
      </c>
      <c r="AA47">
        <f>K!AA47</f>
        <v>0</v>
      </c>
    </row>
    <row r="48" spans="1:27" ht="12.75">
      <c r="A48">
        <f>K!A48</f>
        <v>47</v>
      </c>
      <c r="B48" t="str">
        <f>K!B48</f>
        <v>Senior Assistant</v>
      </c>
      <c r="C48">
        <f>K!C48</f>
        <v>21</v>
      </c>
      <c r="D48" t="str">
        <f>K!D48</f>
        <v>19050-45850</v>
      </c>
      <c r="E48">
        <f>K!E48</f>
        <v>0</v>
      </c>
      <c r="F48">
        <f>K!F48</f>
        <v>0</v>
      </c>
      <c r="G48">
        <f>K!G48</f>
        <v>0</v>
      </c>
      <c r="H48">
        <f>K!H48</f>
        <v>0</v>
      </c>
      <c r="I48">
        <f>K!I48</f>
        <v>47</v>
      </c>
      <c r="J48">
        <f>K!J48</f>
        <v>24300</v>
      </c>
      <c r="K48">
        <f>K!K48</f>
        <v>0</v>
      </c>
      <c r="L48">
        <f>K!L48</f>
        <v>47</v>
      </c>
      <c r="M48" t="str">
        <f>K!M48</f>
        <v>Global Meidcal Centre (A unit of Andhra Helath Diagnositc Services Ltd.,) 27-39-1, MG Road, Vijayawada - 520 002</v>
      </c>
      <c r="N48">
        <f>K!N48</f>
        <v>0</v>
      </c>
      <c r="O48">
        <f>K!O48</f>
        <v>0</v>
      </c>
      <c r="P48">
        <f>K!P48</f>
        <v>0</v>
      </c>
      <c r="Q48">
        <f>K!Q48</f>
        <v>0</v>
      </c>
      <c r="R48">
        <f>K!R48</f>
        <v>0</v>
      </c>
      <c r="S48">
        <f>K!S48</f>
        <v>0</v>
      </c>
      <c r="T48">
        <f>K!T48</f>
        <v>0</v>
      </c>
      <c r="U48">
        <f>K!U48</f>
        <v>0</v>
      </c>
      <c r="V48">
        <f>K!V48</f>
        <v>0</v>
      </c>
      <c r="W48">
        <f>K!W48</f>
        <v>0</v>
      </c>
      <c r="X48">
        <f>K!X48</f>
        <v>0</v>
      </c>
      <c r="Y48">
        <f>K!Y48</f>
        <v>0</v>
      </c>
      <c r="Z48">
        <f>K!Z48</f>
        <v>0</v>
      </c>
      <c r="AA48">
        <f>K!AA48</f>
        <v>0</v>
      </c>
    </row>
    <row r="49" spans="1:27" ht="12.75">
      <c r="A49">
        <f>K!A49</f>
        <v>48</v>
      </c>
      <c r="B49" t="str">
        <f>K!B49</f>
        <v>Senior Lecturer</v>
      </c>
      <c r="C49">
        <f>K!C49</f>
        <v>22</v>
      </c>
      <c r="D49" t="str">
        <f>K!D49</f>
        <v>20680-46960</v>
      </c>
      <c r="E49">
        <f>K!E49</f>
        <v>0</v>
      </c>
      <c r="F49">
        <f>K!F49</f>
        <v>0</v>
      </c>
      <c r="G49">
        <f>K!G49</f>
        <v>0</v>
      </c>
      <c r="H49">
        <f>K!H49</f>
        <v>0</v>
      </c>
      <c r="I49">
        <f>K!I49</f>
        <v>48</v>
      </c>
      <c r="J49">
        <f>K!J49</f>
        <v>24950</v>
      </c>
      <c r="K49">
        <f>K!K49</f>
        <v>0</v>
      </c>
      <c r="L49">
        <f>K!L49</f>
        <v>48</v>
      </c>
      <c r="M49" t="str">
        <f>K!M49</f>
        <v>Gowri Gopal Hospitals Pvt. Ltd., Kurnool</v>
      </c>
      <c r="N49">
        <f>K!N49</f>
        <v>0</v>
      </c>
      <c r="O49">
        <f>K!O49</f>
        <v>0</v>
      </c>
      <c r="P49">
        <f>K!P49</f>
        <v>0</v>
      </c>
      <c r="Q49">
        <f>K!Q49</f>
        <v>0</v>
      </c>
      <c r="R49">
        <f>K!R49</f>
        <v>0</v>
      </c>
      <c r="S49">
        <f>K!S49</f>
        <v>0</v>
      </c>
      <c r="T49">
        <f>K!T49</f>
        <v>0</v>
      </c>
      <c r="U49">
        <f>K!U49</f>
        <v>0</v>
      </c>
      <c r="V49">
        <f>K!V49</f>
        <v>0</v>
      </c>
      <c r="W49">
        <f>K!W49</f>
        <v>0</v>
      </c>
      <c r="X49">
        <f>K!X49</f>
        <v>0</v>
      </c>
      <c r="Y49">
        <f>K!Y49</f>
        <v>0</v>
      </c>
      <c r="Z49">
        <f>K!Z49</f>
        <v>0</v>
      </c>
      <c r="AA49">
        <f>K!AA49</f>
        <v>0</v>
      </c>
    </row>
    <row r="50" spans="1:27" ht="12.75">
      <c r="A50">
        <f>K!A50</f>
        <v>49</v>
      </c>
      <c r="B50" t="str">
        <f>K!B50</f>
        <v>Superintendent</v>
      </c>
      <c r="C50">
        <f>K!C50</f>
        <v>23</v>
      </c>
      <c r="D50" t="str">
        <f>K!D50</f>
        <v>21820-48160</v>
      </c>
      <c r="E50">
        <f>K!E50</f>
        <v>0</v>
      </c>
      <c r="F50">
        <f>K!F50</f>
        <v>0</v>
      </c>
      <c r="G50">
        <f>K!G50</f>
        <v>0</v>
      </c>
      <c r="H50">
        <f>K!H50</f>
        <v>0</v>
      </c>
      <c r="I50">
        <f>K!I50</f>
        <v>49</v>
      </c>
      <c r="J50">
        <f>K!J50</f>
        <v>25600</v>
      </c>
      <c r="K50">
        <f>K!K50</f>
        <v>0</v>
      </c>
      <c r="L50">
        <f>K!L50</f>
        <v>49</v>
      </c>
      <c r="M50" t="str">
        <f>K!M50</f>
        <v>GSL General Hospital, NH-5, Lakshmi Puram, Rajhmundry.</v>
      </c>
      <c r="N50">
        <f>K!N50</f>
        <v>0</v>
      </c>
      <c r="O50">
        <f>K!O50</f>
        <v>0</v>
      </c>
      <c r="P50">
        <f>K!P50</f>
        <v>0</v>
      </c>
      <c r="Q50">
        <f>K!Q50</f>
        <v>0</v>
      </c>
      <c r="R50">
        <f>K!R50</f>
        <v>0</v>
      </c>
      <c r="S50">
        <f>K!S50</f>
        <v>0</v>
      </c>
      <c r="T50">
        <f>K!T50</f>
        <v>0</v>
      </c>
      <c r="U50">
        <f>K!U50</f>
        <v>0</v>
      </c>
      <c r="V50">
        <f>K!V50</f>
        <v>0</v>
      </c>
      <c r="W50">
        <f>K!W50</f>
        <v>0</v>
      </c>
      <c r="X50">
        <f>K!X50</f>
        <v>0</v>
      </c>
      <c r="Y50">
        <f>K!Y50</f>
        <v>0</v>
      </c>
      <c r="Z50">
        <f>K!Z50</f>
        <v>0</v>
      </c>
      <c r="AA50">
        <f>K!AA50</f>
        <v>0</v>
      </c>
    </row>
    <row r="51" spans="1:27" ht="12.75">
      <c r="A51">
        <f>K!A51</f>
        <v>0</v>
      </c>
      <c r="B51">
        <f>K!B51</f>
        <v>0</v>
      </c>
      <c r="C51">
        <f>K!C51</f>
        <v>24</v>
      </c>
      <c r="D51" t="str">
        <f>K!D51</f>
        <v>23650-49360</v>
      </c>
      <c r="E51">
        <f>K!E51</f>
        <v>0</v>
      </c>
      <c r="F51">
        <f>K!F51</f>
        <v>0</v>
      </c>
      <c r="G51">
        <f>K!G51</f>
        <v>0</v>
      </c>
      <c r="H51">
        <f>K!H51</f>
        <v>0</v>
      </c>
      <c r="I51">
        <f>K!I51</f>
        <v>50</v>
      </c>
      <c r="J51">
        <f>K!J51</f>
        <v>26300</v>
      </c>
      <c r="K51">
        <f>K!K51</f>
        <v>0</v>
      </c>
      <c r="L51">
        <f>K!L51</f>
        <v>50</v>
      </c>
      <c r="M51" t="str">
        <f>K!M51</f>
        <v>GVR Childrens Hospital, 43/48, 2nd Lane, N.R.Pet, Kurnool - 518004.</v>
      </c>
      <c r="N51">
        <f>K!N51</f>
        <v>0</v>
      </c>
      <c r="O51">
        <f>K!O51</f>
        <v>0</v>
      </c>
      <c r="P51">
        <f>K!P51</f>
        <v>0</v>
      </c>
      <c r="Q51">
        <f>K!Q51</f>
        <v>0</v>
      </c>
      <c r="R51">
        <f>K!R51</f>
        <v>0</v>
      </c>
      <c r="S51">
        <f>K!S51</f>
        <v>0</v>
      </c>
      <c r="T51">
        <f>K!T51</f>
        <v>0</v>
      </c>
      <c r="U51">
        <f>K!U51</f>
        <v>0</v>
      </c>
      <c r="V51">
        <f>K!V51</f>
        <v>0</v>
      </c>
      <c r="W51">
        <f>K!W51</f>
        <v>0</v>
      </c>
      <c r="X51">
        <f>K!X51</f>
        <v>0</v>
      </c>
      <c r="Y51">
        <f>K!Y51</f>
        <v>0</v>
      </c>
      <c r="Z51">
        <f>K!Z51</f>
        <v>0</v>
      </c>
      <c r="AA51">
        <f>K!AA51</f>
        <v>0</v>
      </c>
    </row>
    <row r="52" spans="1:27" ht="12.75">
      <c r="A52">
        <f>K!A52</f>
        <v>0</v>
      </c>
      <c r="B52">
        <f>K!B52</f>
        <v>0</v>
      </c>
      <c r="C52">
        <f>K!C52</f>
        <v>25</v>
      </c>
      <c r="D52" t="str">
        <f>K!D52</f>
        <v>25600-50560</v>
      </c>
      <c r="E52">
        <f>K!E52</f>
        <v>0</v>
      </c>
      <c r="F52">
        <f>K!F52</f>
        <v>0</v>
      </c>
      <c r="G52">
        <f>K!G52</f>
        <v>0</v>
      </c>
      <c r="H52">
        <f>K!H52</f>
        <v>0</v>
      </c>
      <c r="I52">
        <f>K!I52</f>
        <v>51</v>
      </c>
      <c r="J52">
        <f>K!J52</f>
        <v>27000</v>
      </c>
      <c r="K52">
        <f>K!K52</f>
        <v>0</v>
      </c>
      <c r="L52">
        <f>K!L52</f>
        <v>51</v>
      </c>
      <c r="M52" t="str">
        <f>K!M52</f>
        <v>Harini Gastro &amp; Liver Centre, 29-14-51, Prakasam Road, Suryaraopet, Vijayawada.</v>
      </c>
      <c r="N52">
        <f>K!N52</f>
        <v>0</v>
      </c>
      <c r="O52">
        <f>K!O52</f>
        <v>0</v>
      </c>
      <c r="P52">
        <f>K!P52</f>
        <v>0</v>
      </c>
      <c r="Q52">
        <f>K!Q52</f>
        <v>0</v>
      </c>
      <c r="R52">
        <f>K!R52</f>
        <v>0</v>
      </c>
      <c r="S52">
        <f>K!S52</f>
        <v>0</v>
      </c>
      <c r="T52">
        <f>K!T52</f>
        <v>0</v>
      </c>
      <c r="U52">
        <f>K!U52</f>
        <v>0</v>
      </c>
      <c r="V52">
        <f>K!V52</f>
        <v>0</v>
      </c>
      <c r="W52">
        <f>K!W52</f>
        <v>0</v>
      </c>
      <c r="X52">
        <f>K!X52</f>
        <v>0</v>
      </c>
      <c r="Y52">
        <f>K!Y52</f>
        <v>0</v>
      </c>
      <c r="Z52">
        <f>K!Z52</f>
        <v>0</v>
      </c>
      <c r="AA52">
        <f>K!AA52</f>
        <v>0</v>
      </c>
    </row>
    <row r="53" spans="1:27" ht="12.75">
      <c r="A53">
        <f>K!A53</f>
        <v>0</v>
      </c>
      <c r="B53">
        <f>K!B53</f>
        <v>0</v>
      </c>
      <c r="C53">
        <f>K!C53</f>
        <v>26</v>
      </c>
      <c r="D53" t="str">
        <f>K!D53</f>
        <v>27000-51760</v>
      </c>
      <c r="E53">
        <f>K!E53</f>
        <v>0</v>
      </c>
      <c r="F53">
        <f>K!F53</f>
        <v>0</v>
      </c>
      <c r="G53">
        <f>K!G53</f>
        <v>0</v>
      </c>
      <c r="H53">
        <f>K!H53</f>
        <v>0</v>
      </c>
      <c r="I53">
        <f>K!I53</f>
        <v>52</v>
      </c>
      <c r="J53">
        <f>K!J53</f>
        <v>27700</v>
      </c>
      <c r="K53">
        <f>K!K53</f>
        <v>0</v>
      </c>
      <c r="L53">
        <f>K!L53</f>
        <v>52</v>
      </c>
      <c r="M53" t="str">
        <f>K!M53</f>
        <v>Health Hospitals Prakasam Road, Tenali - 522201,Guntur District.</v>
      </c>
      <c r="N53">
        <f>K!N53</f>
        <v>0</v>
      </c>
      <c r="O53">
        <f>K!O53</f>
        <v>0</v>
      </c>
      <c r="P53">
        <f>K!P53</f>
        <v>0</v>
      </c>
      <c r="Q53">
        <f>K!Q53</f>
        <v>0</v>
      </c>
      <c r="R53">
        <f>K!R53</f>
        <v>0</v>
      </c>
      <c r="S53">
        <f>K!S53</f>
        <v>0</v>
      </c>
      <c r="T53">
        <f>K!T53</f>
        <v>0</v>
      </c>
      <c r="U53">
        <f>K!U53</f>
        <v>0</v>
      </c>
      <c r="V53">
        <f>K!V53</f>
        <v>0</v>
      </c>
      <c r="W53">
        <f>K!W53</f>
        <v>0</v>
      </c>
      <c r="X53">
        <f>K!X53</f>
        <v>0</v>
      </c>
      <c r="Y53">
        <f>K!Y53</f>
        <v>0</v>
      </c>
      <c r="Z53">
        <f>K!Z53</f>
        <v>0</v>
      </c>
      <c r="AA53">
        <f>K!AA53</f>
        <v>0</v>
      </c>
    </row>
    <row r="54" spans="1:27" ht="12.75">
      <c r="A54">
        <f>K!A54</f>
        <v>0</v>
      </c>
      <c r="B54">
        <f>K!B54</f>
        <v>0</v>
      </c>
      <c r="C54">
        <f>K!C54</f>
        <v>27</v>
      </c>
      <c r="D54" t="str">
        <f>K!D54</f>
        <v>29200-53060</v>
      </c>
      <c r="E54">
        <f>K!E54</f>
        <v>0</v>
      </c>
      <c r="F54">
        <f>K!F54</f>
        <v>0</v>
      </c>
      <c r="G54">
        <f>K!G54</f>
        <v>0</v>
      </c>
      <c r="H54">
        <f>K!H54</f>
        <v>0</v>
      </c>
      <c r="I54">
        <f>K!I54</f>
        <v>53</v>
      </c>
      <c r="J54">
        <f>K!J54</f>
        <v>28450</v>
      </c>
      <c r="K54">
        <f>K!K54</f>
        <v>0</v>
      </c>
      <c r="L54">
        <f>K!L54</f>
        <v>53</v>
      </c>
      <c r="M54" t="str">
        <f>K!M54</f>
        <v>Heart Care Centre, Dornakal Raod, Near Andhra Bank, Suryaraopet, Vijayawada.</v>
      </c>
      <c r="N54">
        <f>K!N54</f>
        <v>0</v>
      </c>
      <c r="O54">
        <f>K!O54</f>
        <v>0</v>
      </c>
      <c r="P54">
        <f>K!P54</f>
        <v>0</v>
      </c>
      <c r="Q54">
        <f>K!Q54</f>
        <v>0</v>
      </c>
      <c r="R54">
        <f>K!R54</f>
        <v>0</v>
      </c>
      <c r="S54">
        <f>K!S54</f>
        <v>0</v>
      </c>
      <c r="T54">
        <f>K!T54</f>
        <v>0</v>
      </c>
      <c r="U54">
        <f>K!U54</f>
        <v>0</v>
      </c>
      <c r="V54">
        <f>K!V54</f>
        <v>0</v>
      </c>
      <c r="W54">
        <f>K!W54</f>
        <v>0</v>
      </c>
      <c r="X54">
        <f>K!X54</f>
        <v>0</v>
      </c>
      <c r="Y54">
        <f>K!Y54</f>
        <v>0</v>
      </c>
      <c r="Z54">
        <f>K!Z54</f>
        <v>0</v>
      </c>
      <c r="AA54">
        <f>K!AA54</f>
        <v>0</v>
      </c>
    </row>
    <row r="55" spans="1:27" ht="12.75">
      <c r="A55">
        <f>K!A55</f>
        <v>0</v>
      </c>
      <c r="B55">
        <f>K!B55</f>
        <v>0</v>
      </c>
      <c r="C55">
        <f>K!C55</f>
        <v>28</v>
      </c>
      <c r="D55" t="str">
        <f>K!D55</f>
        <v>31550-53060</v>
      </c>
      <c r="E55">
        <f>K!E55</f>
        <v>0</v>
      </c>
      <c r="F55">
        <f>K!F55</f>
        <v>0</v>
      </c>
      <c r="G55">
        <f>K!G55</f>
        <v>0</v>
      </c>
      <c r="H55">
        <f>K!H55</f>
        <v>0</v>
      </c>
      <c r="I55">
        <f>K!I55</f>
        <v>54</v>
      </c>
      <c r="J55">
        <f>K!J55</f>
        <v>29200</v>
      </c>
      <c r="K55">
        <f>K!K55</f>
        <v>0</v>
      </c>
      <c r="L55">
        <f>K!L55</f>
        <v>54</v>
      </c>
      <c r="M55" t="str">
        <f>K!M55</f>
        <v>Help Hospital, MG Road, Vijayawada</v>
      </c>
      <c r="N55">
        <f>K!N55</f>
        <v>0</v>
      </c>
      <c r="O55">
        <f>K!O55</f>
        <v>0</v>
      </c>
      <c r="P55">
        <f>K!P55</f>
        <v>0</v>
      </c>
      <c r="Q55">
        <f>K!Q55</f>
        <v>0</v>
      </c>
      <c r="R55">
        <f>K!R55</f>
        <v>0</v>
      </c>
      <c r="S55">
        <f>K!S55</f>
        <v>0</v>
      </c>
      <c r="T55">
        <f>K!T55</f>
        <v>0</v>
      </c>
      <c r="U55">
        <f>K!U55</f>
        <v>0</v>
      </c>
      <c r="V55">
        <f>K!V55</f>
        <v>0</v>
      </c>
      <c r="W55">
        <f>K!W55</f>
        <v>0</v>
      </c>
      <c r="X55">
        <f>K!X55</f>
        <v>0</v>
      </c>
      <c r="Y55">
        <f>K!Y55</f>
        <v>0</v>
      </c>
      <c r="Z55">
        <f>K!Z55</f>
        <v>0</v>
      </c>
      <c r="AA55">
        <f>K!AA55</f>
        <v>0</v>
      </c>
    </row>
    <row r="56" spans="1:27" ht="12.75">
      <c r="A56">
        <f>K!A56</f>
        <v>1</v>
      </c>
      <c r="B56" t="str">
        <f>K!B56</f>
        <v>Father</v>
      </c>
      <c r="C56">
        <f>K!C56</f>
        <v>29</v>
      </c>
      <c r="D56" t="str">
        <f>K!D56</f>
        <v>34050-54360</v>
      </c>
      <c r="E56">
        <f>K!E56</f>
        <v>0</v>
      </c>
      <c r="F56">
        <f>K!F56</f>
        <v>0</v>
      </c>
      <c r="G56">
        <f>K!G56</f>
        <v>0</v>
      </c>
      <c r="H56">
        <f>K!H56</f>
        <v>0</v>
      </c>
      <c r="I56">
        <f>K!I56</f>
        <v>55</v>
      </c>
      <c r="J56">
        <f>K!J56</f>
        <v>29950</v>
      </c>
      <c r="K56">
        <f>K!K56</f>
        <v>0</v>
      </c>
      <c r="L56">
        <f>K!L56</f>
        <v>55</v>
      </c>
      <c r="M56" t="str">
        <f>K!M56</f>
        <v>Heritage Hospital, 6-3-907/2, Somajiguda, Hyderabad</v>
      </c>
      <c r="N56">
        <f>K!N56</f>
        <v>0</v>
      </c>
      <c r="O56">
        <f>K!O56</f>
        <v>0</v>
      </c>
      <c r="P56">
        <f>K!P56</f>
        <v>0</v>
      </c>
      <c r="Q56">
        <f>K!Q56</f>
        <v>0</v>
      </c>
      <c r="R56">
        <f>K!R56</f>
        <v>0</v>
      </c>
      <c r="S56">
        <f>K!S56</f>
        <v>0</v>
      </c>
      <c r="T56">
        <f>K!T56</f>
        <v>0</v>
      </c>
      <c r="U56">
        <f>K!U56</f>
        <v>0</v>
      </c>
      <c r="V56">
        <f>K!V56</f>
        <v>0</v>
      </c>
      <c r="W56">
        <f>K!W56</f>
        <v>0</v>
      </c>
      <c r="X56">
        <f>K!X56</f>
        <v>0</v>
      </c>
      <c r="Y56">
        <f>K!Y56</f>
        <v>0</v>
      </c>
      <c r="Z56">
        <f>K!Z56</f>
        <v>0</v>
      </c>
      <c r="AA56">
        <f>K!AA56</f>
        <v>0</v>
      </c>
    </row>
    <row r="57" spans="1:27" ht="12.75">
      <c r="A57">
        <f>K!A57</f>
        <v>2</v>
      </c>
      <c r="B57" t="str">
        <f>K!B57</f>
        <v>Mother</v>
      </c>
      <c r="C57">
        <f>K!C57</f>
        <v>30</v>
      </c>
      <c r="D57" t="str">
        <f>K!D57</f>
        <v>37600-54360</v>
      </c>
      <c r="E57">
        <f>K!E57</f>
        <v>0</v>
      </c>
      <c r="F57">
        <f>K!F57</f>
        <v>0</v>
      </c>
      <c r="G57">
        <f>K!G57</f>
        <v>0</v>
      </c>
      <c r="H57">
        <f>K!H57</f>
        <v>0</v>
      </c>
      <c r="I57">
        <f>K!I57</f>
        <v>56</v>
      </c>
      <c r="J57">
        <f>K!J57</f>
        <v>30750</v>
      </c>
      <c r="K57">
        <f>K!K57</f>
        <v>0</v>
      </c>
      <c r="L57">
        <f>K!L57</f>
        <v>56</v>
      </c>
      <c r="M57" t="str">
        <f>K!M57</f>
        <v>Hope Childrens Hospital, 5-9-24/81, Lake Hills Road, Basheerbagh, Hyderabad - 500463.</v>
      </c>
      <c r="N57">
        <f>K!N57</f>
        <v>0</v>
      </c>
      <c r="O57">
        <f>K!O57</f>
        <v>0</v>
      </c>
      <c r="P57">
        <f>K!P57</f>
        <v>0</v>
      </c>
      <c r="Q57">
        <f>K!Q57</f>
        <v>0</v>
      </c>
      <c r="R57">
        <f>K!R57</f>
        <v>0</v>
      </c>
      <c r="S57">
        <f>K!S57</f>
        <v>0</v>
      </c>
      <c r="T57">
        <f>K!T57</f>
        <v>0</v>
      </c>
      <c r="U57">
        <f>K!U57</f>
        <v>0</v>
      </c>
      <c r="V57">
        <f>K!V57</f>
        <v>0</v>
      </c>
      <c r="W57">
        <f>K!W57</f>
        <v>0</v>
      </c>
      <c r="X57">
        <f>K!X57</f>
        <v>0</v>
      </c>
      <c r="Y57">
        <f>K!Y57</f>
        <v>0</v>
      </c>
      <c r="Z57">
        <f>K!Z57</f>
        <v>0</v>
      </c>
      <c r="AA57">
        <f>K!AA57</f>
        <v>0</v>
      </c>
    </row>
    <row r="58" spans="1:27" ht="12.75">
      <c r="A58">
        <f>K!A58</f>
        <v>3</v>
      </c>
      <c r="B58" t="str">
        <f>K!B58</f>
        <v>self</v>
      </c>
      <c r="C58">
        <f>K!C58</f>
        <v>31</v>
      </c>
      <c r="D58" t="str">
        <f>K!D58</f>
        <v>41550-55660</v>
      </c>
      <c r="E58">
        <f>K!E58</f>
        <v>0</v>
      </c>
      <c r="F58">
        <f>K!F58</f>
        <v>0</v>
      </c>
      <c r="G58">
        <f>K!G58</f>
        <v>0</v>
      </c>
      <c r="H58">
        <f>K!H58</f>
        <v>0</v>
      </c>
      <c r="I58">
        <f>K!I58</f>
        <v>57</v>
      </c>
      <c r="J58">
        <f>K!J58</f>
        <v>31550</v>
      </c>
      <c r="K58">
        <f>K!K58</f>
        <v>0</v>
      </c>
      <c r="L58">
        <f>K!L58</f>
        <v>57</v>
      </c>
      <c r="M58" t="str">
        <f>K!M58</f>
        <v>Hyderabad Kidney &amp; Laproscopic Centre, Judges Colony,Malakpet, Hyderabad.</v>
      </c>
      <c r="N58">
        <f>K!N58</f>
        <v>0</v>
      </c>
      <c r="O58">
        <f>K!O58</f>
        <v>0</v>
      </c>
      <c r="P58">
        <f>K!P58</f>
        <v>0</v>
      </c>
      <c r="Q58">
        <f>K!Q58</f>
        <v>0</v>
      </c>
      <c r="R58">
        <f>K!R58</f>
        <v>0</v>
      </c>
      <c r="S58">
        <f>K!S58</f>
        <v>0</v>
      </c>
      <c r="T58">
        <f>K!T58</f>
        <v>0</v>
      </c>
      <c r="U58">
        <f>K!U58</f>
        <v>0</v>
      </c>
      <c r="V58">
        <f>K!V58</f>
        <v>0</v>
      </c>
      <c r="W58">
        <f>K!W58</f>
        <v>0</v>
      </c>
      <c r="X58">
        <f>K!X58</f>
        <v>0</v>
      </c>
      <c r="Y58">
        <f>K!Y58</f>
        <v>0</v>
      </c>
      <c r="Z58">
        <f>K!Z58</f>
        <v>0</v>
      </c>
      <c r="AA58">
        <f>K!AA58</f>
        <v>0</v>
      </c>
    </row>
    <row r="59" spans="1:27" ht="12.75">
      <c r="A59">
        <f>K!A59</f>
        <v>4</v>
      </c>
      <c r="B59" t="str">
        <f>K!B59</f>
        <v>Legal Hier</v>
      </c>
      <c r="C59">
        <f>K!C59</f>
        <v>32</v>
      </c>
      <c r="D59" t="str">
        <f>K!D59</f>
        <v>44740-55660</v>
      </c>
      <c r="E59">
        <f>K!E59</f>
        <v>0</v>
      </c>
      <c r="F59">
        <f>K!F59</f>
        <v>0</v>
      </c>
      <c r="G59">
        <f>K!G59</f>
        <v>0</v>
      </c>
      <c r="H59">
        <f>K!H59</f>
        <v>0</v>
      </c>
      <c r="I59">
        <f>K!I59</f>
        <v>58</v>
      </c>
      <c r="J59">
        <f>K!J59</f>
        <v>32350</v>
      </c>
      <c r="K59">
        <f>K!K59</f>
        <v>0</v>
      </c>
      <c r="L59">
        <f>K!L59</f>
        <v>58</v>
      </c>
      <c r="M59" t="str">
        <f>K!M59</f>
        <v>Image Hospital ( Image Health CareLimited)Ameerpet, Hyderabad</v>
      </c>
      <c r="N59">
        <f>K!N59</f>
        <v>0</v>
      </c>
      <c r="O59">
        <f>K!O59</f>
        <v>0</v>
      </c>
      <c r="P59">
        <f>K!P59</f>
        <v>0</v>
      </c>
      <c r="Q59">
        <f>K!Q59</f>
        <v>0</v>
      </c>
      <c r="R59">
        <f>K!R59</f>
        <v>0</v>
      </c>
      <c r="S59">
        <f>K!S59</f>
        <v>0</v>
      </c>
      <c r="T59">
        <f>K!T59</f>
        <v>0</v>
      </c>
      <c r="U59">
        <f>K!U59</f>
        <v>0</v>
      </c>
      <c r="V59">
        <f>K!V59</f>
        <v>0</v>
      </c>
      <c r="W59">
        <f>K!W59</f>
        <v>0</v>
      </c>
      <c r="X59">
        <f>K!X59</f>
        <v>0</v>
      </c>
      <c r="Y59">
        <f>K!Y59</f>
        <v>0</v>
      </c>
      <c r="Z59">
        <f>K!Z59</f>
        <v>0</v>
      </c>
      <c r="AA59">
        <f>K!AA59</f>
        <v>0</v>
      </c>
    </row>
    <row r="60" spans="1:27" ht="12.75">
      <c r="A60">
        <f>K!A60</f>
        <v>5</v>
      </c>
      <c r="B60" t="str">
        <f>K!B60</f>
        <v>Husband</v>
      </c>
      <c r="C60">
        <f>K!C60</f>
        <v>0</v>
      </c>
      <c r="D60">
        <f>K!D60</f>
        <v>0</v>
      </c>
      <c r="E60">
        <f>K!E60</f>
        <v>0</v>
      </c>
      <c r="F60">
        <f>K!F60</f>
        <v>0</v>
      </c>
      <c r="G60">
        <f>K!G60</f>
        <v>0</v>
      </c>
      <c r="H60">
        <f>K!H60</f>
        <v>0</v>
      </c>
      <c r="I60">
        <f>K!I60</f>
        <v>59</v>
      </c>
      <c r="J60">
        <f>K!J60</f>
        <v>33200</v>
      </c>
      <c r="K60">
        <f>K!K60</f>
        <v>0</v>
      </c>
      <c r="L60">
        <f>K!L60</f>
        <v>59</v>
      </c>
      <c r="M60" t="str">
        <f>K!M60</f>
        <v>Indo- American Cancer Institute &amp; Research Centre, Banjara Hills, Hyderabad</v>
      </c>
      <c r="N60">
        <f>K!N60</f>
        <v>0</v>
      </c>
      <c r="O60">
        <f>K!O60</f>
        <v>0</v>
      </c>
      <c r="P60">
        <f>K!P60</f>
        <v>0</v>
      </c>
      <c r="Q60">
        <f>K!Q60</f>
        <v>0</v>
      </c>
      <c r="R60">
        <f>K!R60</f>
        <v>0</v>
      </c>
      <c r="S60">
        <f>K!S60</f>
        <v>0</v>
      </c>
      <c r="T60">
        <f>K!T60</f>
        <v>0</v>
      </c>
      <c r="U60">
        <f>K!U60</f>
        <v>0</v>
      </c>
      <c r="V60">
        <f>K!V60</f>
        <v>0</v>
      </c>
      <c r="W60">
        <f>K!W60</f>
        <v>0</v>
      </c>
      <c r="X60">
        <f>K!X60</f>
        <v>0</v>
      </c>
      <c r="Y60">
        <f>K!Y60</f>
        <v>0</v>
      </c>
      <c r="Z60">
        <f>K!Z60</f>
        <v>0</v>
      </c>
      <c r="AA60">
        <f>K!AA60</f>
        <v>0</v>
      </c>
    </row>
    <row r="61" spans="1:27" ht="12.75">
      <c r="A61">
        <f>K!A61</f>
        <v>6</v>
      </c>
      <c r="B61" t="str">
        <f>K!B61</f>
        <v>Wife</v>
      </c>
      <c r="C61">
        <f>K!C61</f>
        <v>1</v>
      </c>
      <c r="D61" t="str">
        <f>K!D61</f>
        <v>Sri.</v>
      </c>
      <c r="E61">
        <f>K!E61</f>
        <v>0</v>
      </c>
      <c r="F61">
        <f>K!F61</f>
        <v>0</v>
      </c>
      <c r="G61">
        <f>K!G61</f>
        <v>0</v>
      </c>
      <c r="H61">
        <f>K!H61</f>
        <v>0</v>
      </c>
      <c r="I61">
        <f>K!I61</f>
        <v>60</v>
      </c>
      <c r="J61">
        <f>K!J61</f>
        <v>34050</v>
      </c>
      <c r="K61">
        <f>K!K61</f>
        <v>0</v>
      </c>
      <c r="L61">
        <f>K!L61</f>
        <v>60</v>
      </c>
      <c r="M61" t="str">
        <f>K!M61</f>
        <v>Jaya Hospitals, Chowrastha, Hanamkonda, Warangal</v>
      </c>
      <c r="N61">
        <f>K!N61</f>
        <v>0</v>
      </c>
      <c r="O61">
        <f>K!O61</f>
        <v>0</v>
      </c>
      <c r="P61">
        <f>K!P61</f>
        <v>0</v>
      </c>
      <c r="Q61">
        <f>K!Q61</f>
        <v>0</v>
      </c>
      <c r="R61">
        <f>K!R61</f>
        <v>0</v>
      </c>
      <c r="S61">
        <f>K!S61</f>
        <v>0</v>
      </c>
      <c r="T61">
        <f>K!T61</f>
        <v>0</v>
      </c>
      <c r="U61">
        <f>K!U61</f>
        <v>0</v>
      </c>
      <c r="V61">
        <f>K!V61</f>
        <v>0</v>
      </c>
      <c r="W61">
        <f>K!W61</f>
        <v>0</v>
      </c>
      <c r="X61">
        <f>K!X61</f>
        <v>0</v>
      </c>
      <c r="Y61">
        <f>K!Y61</f>
        <v>0</v>
      </c>
      <c r="Z61">
        <f>K!Z61</f>
        <v>0</v>
      </c>
      <c r="AA61">
        <f>K!AA61</f>
        <v>0</v>
      </c>
    </row>
    <row r="62" spans="1:27" ht="12.75">
      <c r="A62">
        <f>K!A62</f>
        <v>7</v>
      </c>
      <c r="B62" t="str">
        <f>K!B62</f>
        <v>Son</v>
      </c>
      <c r="C62">
        <f>K!C62</f>
        <v>2</v>
      </c>
      <c r="D62" t="str">
        <f>K!D62</f>
        <v>Smt.</v>
      </c>
      <c r="E62">
        <f>K!E62</f>
        <v>0</v>
      </c>
      <c r="F62">
        <f>K!F62</f>
        <v>0</v>
      </c>
      <c r="G62">
        <f>K!G62</f>
        <v>0</v>
      </c>
      <c r="H62">
        <f>K!H62</f>
        <v>0</v>
      </c>
      <c r="I62">
        <f>K!I62</f>
        <v>61</v>
      </c>
      <c r="J62">
        <f>K!J62</f>
        <v>34900</v>
      </c>
      <c r="K62">
        <f>K!K62</f>
        <v>0</v>
      </c>
      <c r="L62">
        <f>K!L62</f>
        <v>61</v>
      </c>
      <c r="M62" t="str">
        <f>K!M62</f>
        <v>Kalyani Dental Hospital Dentistry &amp; Implant Centre, Opp. Green Park Hotel, Begumpet, Hyderabad.</v>
      </c>
      <c r="N62">
        <f>K!N62</f>
        <v>0</v>
      </c>
      <c r="O62">
        <f>K!O62</f>
        <v>0</v>
      </c>
      <c r="P62">
        <f>K!P62</f>
        <v>0</v>
      </c>
      <c r="Q62">
        <f>K!Q62</f>
        <v>0</v>
      </c>
      <c r="R62">
        <f>K!R62</f>
        <v>0</v>
      </c>
      <c r="S62">
        <f>K!S62</f>
        <v>0</v>
      </c>
      <c r="T62">
        <f>K!T62</f>
        <v>0</v>
      </c>
      <c r="U62">
        <f>K!U62</f>
        <v>0</v>
      </c>
      <c r="V62">
        <f>K!V62</f>
        <v>0</v>
      </c>
      <c r="W62">
        <f>K!W62</f>
        <v>0</v>
      </c>
      <c r="X62">
        <f>K!X62</f>
        <v>0</v>
      </c>
      <c r="Y62">
        <f>K!Y62</f>
        <v>0</v>
      </c>
      <c r="Z62">
        <f>K!Z62</f>
        <v>0</v>
      </c>
      <c r="AA62">
        <f>K!AA62</f>
        <v>0</v>
      </c>
    </row>
    <row r="63" spans="1:27" ht="12.75">
      <c r="A63">
        <f>K!A63</f>
        <v>8</v>
      </c>
      <c r="B63" t="str">
        <f>K!B63</f>
        <v>Daughter</v>
      </c>
      <c r="C63">
        <f>K!C63</f>
        <v>3</v>
      </c>
      <c r="D63" t="str">
        <f>K!D63</f>
        <v>Kum.</v>
      </c>
      <c r="E63">
        <f>K!E63</f>
        <v>0</v>
      </c>
      <c r="F63">
        <f>K!F63</f>
        <v>0</v>
      </c>
      <c r="G63">
        <f>K!G63</f>
        <v>0</v>
      </c>
      <c r="H63">
        <f>K!H63</f>
        <v>0</v>
      </c>
      <c r="I63">
        <f>K!I63</f>
        <v>62</v>
      </c>
      <c r="J63">
        <f>K!J63</f>
        <v>35800</v>
      </c>
      <c r="K63">
        <f>K!K63</f>
        <v>0</v>
      </c>
      <c r="L63">
        <f>K!L63</f>
        <v>62</v>
      </c>
      <c r="M63" t="str">
        <f>K!M63</f>
        <v>Kamineni Hospitals, L.B.Nagar, Hyderabad</v>
      </c>
      <c r="N63">
        <f>K!N63</f>
        <v>0</v>
      </c>
      <c r="O63">
        <f>K!O63</f>
        <v>0</v>
      </c>
      <c r="P63">
        <f>K!P63</f>
        <v>0</v>
      </c>
      <c r="Q63">
        <f>K!Q63</f>
        <v>0</v>
      </c>
      <c r="R63">
        <f>K!R63</f>
        <v>0</v>
      </c>
      <c r="S63">
        <f>K!S63</f>
        <v>0</v>
      </c>
      <c r="T63">
        <f>K!T63</f>
        <v>0</v>
      </c>
      <c r="U63">
        <f>K!U63</f>
        <v>0</v>
      </c>
      <c r="V63">
        <f>K!V63</f>
        <v>0</v>
      </c>
      <c r="W63">
        <f>K!W63</f>
        <v>0</v>
      </c>
      <c r="X63">
        <f>K!X63</f>
        <v>0</v>
      </c>
      <c r="Y63">
        <f>K!Y63</f>
        <v>0</v>
      </c>
      <c r="Z63">
        <f>K!Z63</f>
        <v>0</v>
      </c>
      <c r="AA63">
        <f>K!AA63</f>
        <v>0</v>
      </c>
    </row>
    <row r="64" spans="1:27" ht="12.75">
      <c r="A64">
        <f>K!A64</f>
        <v>9</v>
      </c>
      <c r="B64" t="str">
        <f>K!B64</f>
        <v>Widower</v>
      </c>
      <c r="C64">
        <f>K!C64</f>
        <v>0</v>
      </c>
      <c r="D64">
        <f>K!D64</f>
        <v>0</v>
      </c>
      <c r="E64">
        <f>K!E64</f>
        <v>0</v>
      </c>
      <c r="F64">
        <f>K!F64</f>
        <v>0</v>
      </c>
      <c r="G64">
        <f>K!G64</f>
        <v>0</v>
      </c>
      <c r="H64">
        <f>K!H64</f>
        <v>0</v>
      </c>
      <c r="I64">
        <f>K!I64</f>
        <v>63</v>
      </c>
      <c r="J64">
        <f>K!J64</f>
        <v>36700</v>
      </c>
      <c r="K64">
        <f>K!K64</f>
        <v>0</v>
      </c>
      <c r="L64">
        <f>K!L64</f>
        <v>63</v>
      </c>
      <c r="M64" t="str">
        <f>K!M64</f>
        <v>Karumuri Hospitals, Old Club Road, Guntur - 522001.</v>
      </c>
      <c r="N64">
        <f>K!N64</f>
        <v>0</v>
      </c>
      <c r="O64">
        <f>K!O64</f>
        <v>0</v>
      </c>
      <c r="P64">
        <f>K!P64</f>
        <v>0</v>
      </c>
      <c r="Q64">
        <f>K!Q64</f>
        <v>0</v>
      </c>
      <c r="R64">
        <f>K!R64</f>
        <v>0</v>
      </c>
      <c r="S64">
        <f>K!S64</f>
        <v>0</v>
      </c>
      <c r="T64">
        <f>K!T64</f>
        <v>0</v>
      </c>
      <c r="U64">
        <f>K!U64</f>
        <v>0</v>
      </c>
      <c r="V64">
        <f>K!V64</f>
        <v>0</v>
      </c>
      <c r="W64">
        <f>K!W64</f>
        <v>0</v>
      </c>
      <c r="X64">
        <f>K!X64</f>
        <v>0</v>
      </c>
      <c r="Y64">
        <f>K!Y64</f>
        <v>0</v>
      </c>
      <c r="Z64">
        <f>K!Z64</f>
        <v>0</v>
      </c>
      <c r="AA64">
        <f>K!AA64</f>
        <v>0</v>
      </c>
    </row>
    <row r="65" spans="1:27" ht="12.75">
      <c r="A65">
        <f>K!A65</f>
        <v>10</v>
      </c>
      <c r="B65" t="str">
        <f>K!B65</f>
        <v>Nephew</v>
      </c>
      <c r="C65">
        <f>K!C65</f>
        <v>1</v>
      </c>
      <c r="D65" t="str">
        <f>K!D65</f>
        <v>Baby.</v>
      </c>
      <c r="E65">
        <f>K!E65</f>
        <v>0</v>
      </c>
      <c r="F65">
        <f>K!F65</f>
        <v>0</v>
      </c>
      <c r="G65">
        <f>K!G65</f>
        <v>0</v>
      </c>
      <c r="H65">
        <f>K!H65</f>
        <v>0</v>
      </c>
      <c r="I65">
        <f>K!I65</f>
        <v>64</v>
      </c>
      <c r="J65">
        <f>K!J65</f>
        <v>37600</v>
      </c>
      <c r="K65">
        <f>K!K65</f>
        <v>0</v>
      </c>
      <c r="L65">
        <f>K!L65</f>
        <v>64</v>
      </c>
      <c r="M65" t="str">
        <f>K!M65</f>
        <v>Kinnera Super Speciality Hospital, Wyra Road, Khammam</v>
      </c>
      <c r="N65">
        <f>K!N65</f>
        <v>0</v>
      </c>
      <c r="O65">
        <f>K!O65</f>
        <v>0</v>
      </c>
      <c r="P65">
        <f>K!P65</f>
        <v>0</v>
      </c>
      <c r="Q65">
        <f>K!Q65</f>
        <v>0</v>
      </c>
      <c r="R65">
        <f>K!R65</f>
        <v>0</v>
      </c>
      <c r="S65">
        <f>K!S65</f>
        <v>0</v>
      </c>
      <c r="T65">
        <f>K!T65</f>
        <v>0</v>
      </c>
      <c r="U65">
        <f>K!U65</f>
        <v>0</v>
      </c>
      <c r="V65">
        <f>K!V65</f>
        <v>0</v>
      </c>
      <c r="W65">
        <f>K!W65</f>
        <v>0</v>
      </c>
      <c r="X65">
        <f>K!X65</f>
        <v>0</v>
      </c>
      <c r="Y65">
        <f>K!Y65</f>
        <v>0</v>
      </c>
      <c r="Z65">
        <f>K!Z65</f>
        <v>0</v>
      </c>
      <c r="AA65">
        <f>K!AA65</f>
        <v>0</v>
      </c>
    </row>
    <row r="66" spans="1:27" ht="12.75">
      <c r="A66">
        <f>K!A66</f>
        <v>11</v>
      </c>
      <c r="B66" t="str">
        <f>K!B66</f>
        <v>Niece</v>
      </c>
      <c r="C66">
        <f>K!C66</f>
        <v>2</v>
      </c>
      <c r="D66" t="str">
        <f>K!D66</f>
        <v>Kum.</v>
      </c>
      <c r="E66">
        <f>K!E66</f>
        <v>0</v>
      </c>
      <c r="F66">
        <f>K!F66</f>
        <v>0</v>
      </c>
      <c r="G66">
        <f>K!G66</f>
        <v>0</v>
      </c>
      <c r="H66">
        <f>K!H66</f>
        <v>0</v>
      </c>
      <c r="I66">
        <f>K!I66</f>
        <v>65</v>
      </c>
      <c r="J66">
        <f>K!J66</f>
        <v>38570</v>
      </c>
      <c r="K66">
        <f>K!K66</f>
        <v>0</v>
      </c>
      <c r="L66">
        <f>K!L66</f>
        <v>65</v>
      </c>
      <c r="M66" t="str">
        <f>K!M66</f>
        <v>KNM Smile Dental Hospital, 104, Sai Towers, Beside Kalaniketan, Main Road, Dilshuk Nagar, Hyderabad.</v>
      </c>
      <c r="N66">
        <f>K!N66</f>
        <v>0</v>
      </c>
      <c r="O66">
        <f>K!O66</f>
        <v>0</v>
      </c>
      <c r="P66">
        <f>K!P66</f>
        <v>0</v>
      </c>
      <c r="Q66">
        <f>K!Q66</f>
        <v>0</v>
      </c>
      <c r="R66">
        <f>K!R66</f>
        <v>0</v>
      </c>
      <c r="S66">
        <f>K!S66</f>
        <v>0</v>
      </c>
      <c r="T66">
        <f>K!T66</f>
        <v>0</v>
      </c>
      <c r="U66">
        <f>K!U66</f>
        <v>0</v>
      </c>
      <c r="V66">
        <f>K!V66</f>
        <v>0</v>
      </c>
      <c r="W66">
        <f>K!W66</f>
        <v>0</v>
      </c>
      <c r="X66">
        <f>K!X66</f>
        <v>0</v>
      </c>
      <c r="Y66">
        <f>K!Y66</f>
        <v>0</v>
      </c>
      <c r="Z66">
        <f>K!Z66</f>
        <v>0</v>
      </c>
      <c r="AA66">
        <f>K!AA66</f>
        <v>0</v>
      </c>
    </row>
    <row r="67" spans="1:27" ht="12.75">
      <c r="A67">
        <f>K!A67</f>
        <v>0</v>
      </c>
      <c r="B67">
        <f>K!B67</f>
        <v>0</v>
      </c>
      <c r="C67">
        <f>K!C67</f>
        <v>3</v>
      </c>
      <c r="D67" t="str">
        <f>K!D67</f>
        <v>Master.</v>
      </c>
      <c r="E67">
        <f>K!E67</f>
        <v>0</v>
      </c>
      <c r="F67">
        <f>K!F67</f>
        <v>0</v>
      </c>
      <c r="G67">
        <f>K!G67</f>
        <v>0</v>
      </c>
      <c r="H67">
        <f>K!H67</f>
        <v>0</v>
      </c>
      <c r="I67">
        <f>K!I67</f>
        <v>66</v>
      </c>
      <c r="J67">
        <f>K!J67</f>
        <v>39540</v>
      </c>
      <c r="K67">
        <f>K!K67</f>
        <v>0</v>
      </c>
      <c r="L67">
        <f>K!L67</f>
        <v>66</v>
      </c>
      <c r="M67" t="str">
        <f>K!M67</f>
        <v>Konaseema Institute of Medical Sciences, NH - 214, Chaitanya Nagar, Amalapuram - 533 201, East Godavari.</v>
      </c>
      <c r="N67">
        <f>K!N67</f>
        <v>0</v>
      </c>
      <c r="O67">
        <f>K!O67</f>
        <v>0</v>
      </c>
      <c r="P67">
        <f>K!P67</f>
        <v>0</v>
      </c>
      <c r="Q67">
        <f>K!Q67</f>
        <v>0</v>
      </c>
      <c r="R67">
        <f>K!R67</f>
        <v>0</v>
      </c>
      <c r="S67">
        <f>K!S67</f>
        <v>0</v>
      </c>
      <c r="T67">
        <f>K!T67</f>
        <v>0</v>
      </c>
      <c r="U67">
        <f>K!U67</f>
        <v>0</v>
      </c>
      <c r="V67">
        <f>K!V67</f>
        <v>0</v>
      </c>
      <c r="W67">
        <f>K!W67</f>
        <v>0</v>
      </c>
      <c r="X67">
        <f>K!X67</f>
        <v>0</v>
      </c>
      <c r="Y67">
        <f>K!Y67</f>
        <v>0</v>
      </c>
      <c r="Z67">
        <f>K!Z67</f>
        <v>0</v>
      </c>
      <c r="AA67">
        <f>K!AA67</f>
        <v>0</v>
      </c>
    </row>
    <row r="68" spans="1:27" ht="12.75">
      <c r="A68" t="str">
        <f>K!A68</f>
        <v>DDO Desgn</v>
      </c>
      <c r="B68">
        <f>K!B68</f>
        <v>0</v>
      </c>
      <c r="C68">
        <f>K!C68</f>
        <v>4</v>
      </c>
      <c r="D68" t="str">
        <f>K!D68</f>
        <v>Miss.</v>
      </c>
      <c r="E68">
        <f>K!E68</f>
        <v>0</v>
      </c>
      <c r="F68">
        <f>K!F68</f>
        <v>0</v>
      </c>
      <c r="G68">
        <f>K!G68</f>
        <v>0</v>
      </c>
      <c r="H68">
        <f>K!H68</f>
        <v>0</v>
      </c>
      <c r="I68">
        <f>K!I68</f>
        <v>67</v>
      </c>
      <c r="J68">
        <f>K!J68</f>
        <v>40510</v>
      </c>
      <c r="K68">
        <f>K!K68</f>
        <v>0</v>
      </c>
      <c r="L68">
        <f>K!L68</f>
        <v>67</v>
      </c>
      <c r="M68" t="str">
        <f>K!M68</f>
        <v>Krishna Children's Hospital, (A unit Ashwik Hospital Pvt Ltd), Niloufer Hospital Road, Opp-Hanuman Temple, Lakdikapool, Hyderabad - 500006.</v>
      </c>
      <c r="N68">
        <f>K!N68</f>
        <v>0</v>
      </c>
      <c r="O68">
        <f>K!O68</f>
        <v>0</v>
      </c>
      <c r="P68">
        <f>K!P68</f>
        <v>0</v>
      </c>
      <c r="Q68">
        <f>K!Q68</f>
        <v>0</v>
      </c>
      <c r="R68">
        <f>K!R68</f>
        <v>0</v>
      </c>
      <c r="S68">
        <f>K!S68</f>
        <v>0</v>
      </c>
      <c r="T68">
        <f>K!T68</f>
        <v>0</v>
      </c>
      <c r="U68">
        <f>K!U68</f>
        <v>0</v>
      </c>
      <c r="V68">
        <f>K!V68</f>
        <v>0</v>
      </c>
      <c r="W68">
        <f>K!W68</f>
        <v>0</v>
      </c>
      <c r="X68">
        <f>K!X68</f>
        <v>0</v>
      </c>
      <c r="Y68">
        <f>K!Y68</f>
        <v>0</v>
      </c>
      <c r="Z68">
        <f>K!Z68</f>
        <v>0</v>
      </c>
      <c r="AA68">
        <f>K!AA68</f>
        <v>0</v>
      </c>
    </row>
    <row r="69" spans="1:27" ht="12.75">
      <c r="A69">
        <f>K!A69</f>
        <v>1</v>
      </c>
      <c r="B69" t="str">
        <f>K!B69</f>
        <v>Assistant Director</v>
      </c>
      <c r="C69">
        <f>K!C69</f>
        <v>5</v>
      </c>
      <c r="D69" t="str">
        <f>K!D69</f>
        <v>Mrs.</v>
      </c>
      <c r="E69">
        <f>K!E69</f>
        <v>0</v>
      </c>
      <c r="F69">
        <f>K!F69</f>
        <v>0</v>
      </c>
      <c r="G69">
        <f>K!G69</f>
        <v>0</v>
      </c>
      <c r="H69">
        <f>K!H69</f>
        <v>0</v>
      </c>
      <c r="I69">
        <f>K!I69</f>
        <v>68</v>
      </c>
      <c r="J69">
        <f>K!J69</f>
        <v>41550</v>
      </c>
      <c r="K69">
        <f>K!K69</f>
        <v>0</v>
      </c>
      <c r="L69">
        <f>K!L69</f>
        <v>68</v>
      </c>
      <c r="M69" t="str">
        <f>K!M69</f>
        <v>Krishna Institute of Medical Sceinces, Minister Road, Begumpet, Hyderabad.</v>
      </c>
      <c r="N69">
        <f>K!N69</f>
        <v>0</v>
      </c>
      <c r="O69">
        <f>K!O69</f>
        <v>0</v>
      </c>
      <c r="P69">
        <f>K!P69</f>
        <v>0</v>
      </c>
      <c r="Q69">
        <f>K!Q69</f>
        <v>0</v>
      </c>
      <c r="R69">
        <f>K!R69</f>
        <v>0</v>
      </c>
      <c r="S69">
        <f>K!S69</f>
        <v>0</v>
      </c>
      <c r="T69">
        <f>K!T69</f>
        <v>0</v>
      </c>
      <c r="U69">
        <f>K!U69</f>
        <v>0</v>
      </c>
      <c r="V69">
        <f>K!V69</f>
        <v>0</v>
      </c>
      <c r="W69">
        <f>K!W69</f>
        <v>0</v>
      </c>
      <c r="X69">
        <f>K!X69</f>
        <v>0</v>
      </c>
      <c r="Y69">
        <f>K!Y69</f>
        <v>0</v>
      </c>
      <c r="Z69">
        <f>K!Z69</f>
        <v>0</v>
      </c>
      <c r="AA69">
        <f>K!AA69</f>
        <v>0</v>
      </c>
    </row>
    <row r="70" spans="1:27" ht="12.75">
      <c r="A70">
        <f>K!A70</f>
        <v>2</v>
      </c>
      <c r="B70" t="str">
        <f>K!B70</f>
        <v>Deputy Director</v>
      </c>
      <c r="C70">
        <f>K!C70</f>
        <v>6</v>
      </c>
      <c r="D70" t="str">
        <f>K!D70</f>
        <v>Smt.</v>
      </c>
      <c r="E70">
        <f>K!E70</f>
        <v>0</v>
      </c>
      <c r="F70">
        <f>K!F70</f>
        <v>0</v>
      </c>
      <c r="G70">
        <f>K!G70</f>
        <v>0</v>
      </c>
      <c r="H70">
        <f>K!H70</f>
        <v>0</v>
      </c>
      <c r="I70">
        <f>K!I70</f>
        <v>75</v>
      </c>
      <c r="J70">
        <f>K!J70</f>
        <v>49360</v>
      </c>
      <c r="K70">
        <f>K!K70</f>
        <v>0</v>
      </c>
      <c r="L70">
        <f>K!L70</f>
        <v>69</v>
      </c>
      <c r="M70" t="str">
        <f>K!M70</f>
        <v>Kurnool Heart &amp; Brain Centre, 43-1-1-K-B-4, Sapthagiri Nagar, A-Camp Extension, Near New Ayyappa swamy Temple, Kurnool.</v>
      </c>
      <c r="N70">
        <f>K!N70</f>
        <v>0</v>
      </c>
      <c r="O70">
        <f>K!O70</f>
        <v>0</v>
      </c>
      <c r="P70">
        <f>K!P70</f>
        <v>0</v>
      </c>
      <c r="Q70">
        <f>K!Q70</f>
        <v>0</v>
      </c>
      <c r="R70">
        <f>K!R70</f>
        <v>0</v>
      </c>
      <c r="S70">
        <f>K!S70</f>
        <v>0</v>
      </c>
      <c r="T70">
        <f>K!T70</f>
        <v>0</v>
      </c>
      <c r="U70">
        <f>K!U70</f>
        <v>0</v>
      </c>
      <c r="V70">
        <f>K!V70</f>
        <v>0</v>
      </c>
      <c r="W70">
        <f>K!W70</f>
        <v>0</v>
      </c>
      <c r="X70">
        <f>K!X70</f>
        <v>0</v>
      </c>
      <c r="Y70">
        <f>K!Y70</f>
        <v>0</v>
      </c>
      <c r="Z70">
        <f>K!Z70</f>
        <v>0</v>
      </c>
      <c r="AA70">
        <f>K!AA70</f>
        <v>0</v>
      </c>
    </row>
    <row r="71" spans="1:27" ht="12.75">
      <c r="A71">
        <f>K!A71</f>
        <v>3</v>
      </c>
      <c r="B71" t="str">
        <f>K!B71</f>
        <v>Deputy Educational Officer</v>
      </c>
      <c r="C71">
        <f>K!C71</f>
        <v>7</v>
      </c>
      <c r="D71" t="str">
        <f>K!D71</f>
        <v>Sri.</v>
      </c>
      <c r="E71">
        <f>K!E71</f>
        <v>0</v>
      </c>
      <c r="F71">
        <f>K!F71</f>
        <v>0</v>
      </c>
      <c r="G71">
        <f>K!G71</f>
        <v>0</v>
      </c>
      <c r="H71">
        <f>K!H71</f>
        <v>0</v>
      </c>
      <c r="I71">
        <f>K!I71</f>
        <v>76</v>
      </c>
      <c r="J71">
        <f>K!J71</f>
        <v>50560</v>
      </c>
      <c r="K71">
        <f>K!K71</f>
        <v>0</v>
      </c>
      <c r="L71">
        <f>K!L71</f>
        <v>70</v>
      </c>
      <c r="M71" t="str">
        <f>K!M71</f>
        <v>L.K. Hospitals Pvt. Ltd., 4-159 &amp; 4-172, Maruthi Nagar, Malkajgiri, Ranga Reddy Dist.</v>
      </c>
      <c r="N71">
        <f>K!N71</f>
        <v>0</v>
      </c>
      <c r="O71">
        <f>K!O71</f>
        <v>0</v>
      </c>
      <c r="P71">
        <f>K!P71</f>
        <v>0</v>
      </c>
      <c r="Q71">
        <f>K!Q71</f>
        <v>0</v>
      </c>
      <c r="R71">
        <f>K!R71</f>
        <v>0</v>
      </c>
      <c r="S71">
        <f>K!S71</f>
        <v>0</v>
      </c>
      <c r="T71">
        <f>K!T71</f>
        <v>0</v>
      </c>
      <c r="U71">
        <f>K!U71</f>
        <v>0</v>
      </c>
      <c r="V71">
        <f>K!V71</f>
        <v>0</v>
      </c>
      <c r="W71">
        <f>K!W71</f>
        <v>0</v>
      </c>
      <c r="X71">
        <f>K!X71</f>
        <v>0</v>
      </c>
      <c r="Y71">
        <f>K!Y71</f>
        <v>0</v>
      </c>
      <c r="Z71">
        <f>K!Z71</f>
        <v>0</v>
      </c>
      <c r="AA71">
        <f>K!AA71</f>
        <v>0</v>
      </c>
    </row>
    <row r="72" spans="1:27" ht="12.75">
      <c r="A72">
        <f>K!A72</f>
        <v>4</v>
      </c>
      <c r="B72" t="str">
        <f>K!B72</f>
        <v>Deputy Inspector of Schools</v>
      </c>
      <c r="C72">
        <f>K!C72</f>
        <v>0</v>
      </c>
      <c r="D72">
        <f>K!D72</f>
        <v>0</v>
      </c>
      <c r="E72">
        <f>K!E72</f>
        <v>0</v>
      </c>
      <c r="F72">
        <f>K!F72</f>
        <v>0</v>
      </c>
      <c r="G72">
        <f>K!G72</f>
        <v>0</v>
      </c>
      <c r="H72">
        <f>K!H72</f>
        <v>0</v>
      </c>
      <c r="I72">
        <f>K!I72</f>
        <v>77</v>
      </c>
      <c r="J72">
        <f>K!J72</f>
        <v>51760</v>
      </c>
      <c r="K72">
        <f>K!K72</f>
        <v>0</v>
      </c>
      <c r="L72">
        <f>K!L72</f>
        <v>71</v>
      </c>
      <c r="M72" t="str">
        <f>K!M72</f>
        <v>Lalitha Superspeciality Hospital Heart &amp; Brain Centre, Gowrisankar Theatre Road, Kothapet, Guntur.</v>
      </c>
      <c r="N72">
        <f>K!N72</f>
        <v>0</v>
      </c>
      <c r="O72">
        <f>K!O72</f>
        <v>0</v>
      </c>
      <c r="P72">
        <f>K!P72</f>
        <v>0</v>
      </c>
      <c r="Q72">
        <f>K!Q72</f>
        <v>0</v>
      </c>
      <c r="R72">
        <f>K!R72</f>
        <v>0</v>
      </c>
      <c r="S72">
        <f>K!S72</f>
        <v>0</v>
      </c>
      <c r="T72">
        <f>K!T72</f>
        <v>0</v>
      </c>
      <c r="U72">
        <f>K!U72</f>
        <v>0</v>
      </c>
      <c r="V72">
        <f>K!V72</f>
        <v>0</v>
      </c>
      <c r="W72">
        <f>K!W72</f>
        <v>0</v>
      </c>
      <c r="X72">
        <f>K!X72</f>
        <v>0</v>
      </c>
      <c r="Y72">
        <f>K!Y72</f>
        <v>0</v>
      </c>
      <c r="Z72">
        <f>K!Z72</f>
        <v>0</v>
      </c>
      <c r="AA72">
        <f>K!AA72</f>
        <v>0</v>
      </c>
    </row>
    <row r="73" spans="1:27" ht="12.75">
      <c r="A73">
        <f>K!A73</f>
        <v>5</v>
      </c>
      <c r="B73" t="str">
        <f>K!B73</f>
        <v>Gazetted H.M. Gr-I </v>
      </c>
      <c r="C73">
        <f>K!C73</f>
        <v>0</v>
      </c>
      <c r="D73">
        <f>K!D73</f>
        <v>0</v>
      </c>
      <c r="E73">
        <f>K!E73</f>
        <v>0</v>
      </c>
      <c r="F73">
        <f>K!F73</f>
        <v>0</v>
      </c>
      <c r="G73">
        <f>K!G73</f>
        <v>0</v>
      </c>
      <c r="H73">
        <f>K!H73</f>
        <v>0</v>
      </c>
      <c r="I73">
        <f>K!I73</f>
        <v>78</v>
      </c>
      <c r="J73">
        <f>K!J73</f>
        <v>53060</v>
      </c>
      <c r="K73">
        <f>K!K73</f>
        <v>0</v>
      </c>
      <c r="L73">
        <f>K!L73</f>
        <v>72</v>
      </c>
      <c r="M73" t="str">
        <f>K!M73</f>
        <v>Lazarus Hospital, Waltair main road, Visakhapatnam</v>
      </c>
      <c r="N73">
        <f>K!N73</f>
        <v>0</v>
      </c>
      <c r="O73">
        <f>K!O73</f>
        <v>0</v>
      </c>
      <c r="P73">
        <f>K!P73</f>
        <v>0</v>
      </c>
      <c r="Q73">
        <f>K!Q73</f>
        <v>0</v>
      </c>
      <c r="R73">
        <f>K!R73</f>
        <v>0</v>
      </c>
      <c r="S73">
        <f>K!S73</f>
        <v>0</v>
      </c>
      <c r="T73">
        <f>K!T73</f>
        <v>0</v>
      </c>
      <c r="U73">
        <f>K!U73</f>
        <v>0</v>
      </c>
      <c r="V73">
        <f>K!V73</f>
        <v>0</v>
      </c>
      <c r="W73">
        <f>K!W73</f>
        <v>0</v>
      </c>
      <c r="X73">
        <f>K!X73</f>
        <v>0</v>
      </c>
      <c r="Y73">
        <f>K!Y73</f>
        <v>0</v>
      </c>
      <c r="Z73">
        <f>K!Z73</f>
        <v>0</v>
      </c>
      <c r="AA73">
        <f>K!AA73</f>
        <v>0</v>
      </c>
    </row>
    <row r="74" spans="1:27" ht="12.75">
      <c r="A74">
        <f>K!A74</f>
        <v>6</v>
      </c>
      <c r="B74" t="str">
        <f>K!B74</f>
        <v>Gazetted H.M. Gr-II </v>
      </c>
      <c r="C74">
        <f>K!C74</f>
        <v>1</v>
      </c>
      <c r="D74" t="str">
        <f>K!D74</f>
        <v>Government</v>
      </c>
      <c r="E74">
        <f>K!E74</f>
        <v>0</v>
      </c>
      <c r="F74">
        <f>K!F74</f>
        <v>0</v>
      </c>
      <c r="G74">
        <f>K!G74</f>
        <v>0</v>
      </c>
      <c r="H74">
        <f>K!H74</f>
        <v>0</v>
      </c>
      <c r="I74">
        <f>K!I74</f>
        <v>79</v>
      </c>
      <c r="J74">
        <f>K!J74</f>
        <v>54360</v>
      </c>
      <c r="K74">
        <f>K!K74</f>
        <v>0</v>
      </c>
      <c r="L74">
        <f>K!L74</f>
        <v>73</v>
      </c>
      <c r="M74" t="str">
        <f>K!M74</f>
        <v>Life Hospitals (a Unit of Sai Balaji Health Care) Shivam Road, D.D. Colony, Hyderabad - 500 007</v>
      </c>
      <c r="N74">
        <f>K!N74</f>
        <v>0</v>
      </c>
      <c r="O74">
        <f>K!O74</f>
        <v>0</v>
      </c>
      <c r="P74">
        <f>K!P74</f>
        <v>0</v>
      </c>
      <c r="Q74">
        <f>K!Q74</f>
        <v>0</v>
      </c>
      <c r="R74">
        <f>K!R74</f>
        <v>0</v>
      </c>
      <c r="S74">
        <f>K!S74</f>
        <v>0</v>
      </c>
      <c r="T74">
        <f>K!T74</f>
        <v>0</v>
      </c>
      <c r="U74">
        <f>K!U74</f>
        <v>0</v>
      </c>
      <c r="V74">
        <f>K!V74</f>
        <v>0</v>
      </c>
      <c r="W74">
        <f>K!W74</f>
        <v>0</v>
      </c>
      <c r="X74">
        <f>K!X74</f>
        <v>0</v>
      </c>
      <c r="Y74">
        <f>K!Y74</f>
        <v>0</v>
      </c>
      <c r="Z74">
        <f>K!Z74</f>
        <v>0</v>
      </c>
      <c r="AA74">
        <f>K!AA74</f>
        <v>0</v>
      </c>
    </row>
    <row r="75" spans="1:27" ht="12.75">
      <c r="A75">
        <f>K!A75</f>
        <v>7</v>
      </c>
      <c r="B75" t="str">
        <f>K!B75</f>
        <v>Head Master</v>
      </c>
      <c r="C75">
        <f>K!C75</f>
        <v>2</v>
      </c>
      <c r="D75" t="str">
        <f>K!D75</f>
        <v>Private</v>
      </c>
      <c r="E75">
        <f>K!E75</f>
        <v>0</v>
      </c>
      <c r="F75">
        <f>K!F75</f>
        <v>0</v>
      </c>
      <c r="G75">
        <f>K!G75</f>
        <v>0</v>
      </c>
      <c r="H75">
        <f>K!H75</f>
        <v>0</v>
      </c>
      <c r="I75">
        <f>K!I75</f>
        <v>80</v>
      </c>
      <c r="J75">
        <f>K!J75</f>
        <v>55660</v>
      </c>
      <c r="K75">
        <f>K!K75</f>
        <v>0</v>
      </c>
      <c r="L75">
        <f>K!L75</f>
        <v>74</v>
      </c>
      <c r="M75" t="str">
        <f>K!M75</f>
        <v>Life Kare Dental Hospital, 9-7-83/1, Sri Laxmi Complex, Maruthi Nagar, Santhosh Nagar, Hyderabad - 500059.</v>
      </c>
      <c r="N75">
        <f>K!N75</f>
        <v>0</v>
      </c>
      <c r="O75">
        <f>K!O75</f>
        <v>0</v>
      </c>
      <c r="P75">
        <f>K!P75</f>
        <v>0</v>
      </c>
      <c r="Q75">
        <f>K!Q75</f>
        <v>0</v>
      </c>
      <c r="R75">
        <f>K!R75</f>
        <v>0</v>
      </c>
      <c r="S75">
        <f>K!S75</f>
        <v>0</v>
      </c>
      <c r="T75">
        <f>K!T75</f>
        <v>0</v>
      </c>
      <c r="U75">
        <f>K!U75</f>
        <v>0</v>
      </c>
      <c r="V75">
        <f>K!V75</f>
        <v>0</v>
      </c>
      <c r="W75">
        <f>K!W75</f>
        <v>0</v>
      </c>
      <c r="X75">
        <f>K!X75</f>
        <v>0</v>
      </c>
      <c r="Y75">
        <f>K!Y75</f>
        <v>0</v>
      </c>
      <c r="Z75">
        <f>K!Z75</f>
        <v>0</v>
      </c>
      <c r="AA75">
        <f>K!AA75</f>
        <v>0</v>
      </c>
    </row>
    <row r="76" spans="1:27" ht="12.75">
      <c r="A76">
        <f>K!A76</f>
        <v>8</v>
      </c>
      <c r="B76" t="str">
        <f>K!B76</f>
        <v>Head Mistress</v>
      </c>
      <c r="C76">
        <f>K!C76</f>
        <v>0</v>
      </c>
      <c r="D76">
        <f>K!D76</f>
        <v>0</v>
      </c>
      <c r="E76">
        <f>K!E76</f>
        <v>0</v>
      </c>
      <c r="F76">
        <f>K!F76</f>
        <v>0</v>
      </c>
      <c r="G76">
        <f>K!G76</f>
        <v>0</v>
      </c>
      <c r="H76">
        <f>K!H76</f>
        <v>0</v>
      </c>
      <c r="I76">
        <f>K!I76</f>
        <v>0</v>
      </c>
      <c r="J76">
        <f>K!J76</f>
        <v>0</v>
      </c>
      <c r="K76">
        <f>K!K76</f>
        <v>0</v>
      </c>
      <c r="L76">
        <f>K!L76</f>
        <v>75</v>
      </c>
      <c r="M76" t="str">
        <f>K!M76</f>
        <v>Life Line Hospitals, 2-4-152, Ram Nagar, Hanmakonda, Warangal District.</v>
      </c>
      <c r="N76">
        <f>K!N76</f>
        <v>0</v>
      </c>
      <c r="O76">
        <f>K!O76</f>
        <v>0</v>
      </c>
      <c r="P76">
        <f>K!P76</f>
        <v>0</v>
      </c>
      <c r="Q76">
        <f>K!Q76</f>
        <v>0</v>
      </c>
      <c r="R76">
        <f>K!R76</f>
        <v>0</v>
      </c>
      <c r="S76">
        <f>K!S76</f>
        <v>0</v>
      </c>
      <c r="T76">
        <f>K!T76</f>
        <v>0</v>
      </c>
      <c r="U76">
        <f>K!U76</f>
        <v>0</v>
      </c>
      <c r="V76">
        <f>K!V76</f>
        <v>0</v>
      </c>
      <c r="W76">
        <f>K!W76</f>
        <v>0</v>
      </c>
      <c r="X76">
        <f>K!X76</f>
        <v>0</v>
      </c>
      <c r="Y76">
        <f>K!Y76</f>
        <v>0</v>
      </c>
      <c r="Z76">
        <f>K!Z76</f>
        <v>0</v>
      </c>
      <c r="AA76">
        <f>K!AA76</f>
        <v>0</v>
      </c>
    </row>
    <row r="77" spans="1:27" ht="12.75">
      <c r="A77">
        <f>K!A77</f>
        <v>9</v>
      </c>
      <c r="B77" t="str">
        <f>K!B77</f>
        <v>Mandal Educational Officer</v>
      </c>
      <c r="C77">
        <f>K!C77</f>
        <v>0</v>
      </c>
      <c r="D77">
        <f>K!D77</f>
        <v>0</v>
      </c>
      <c r="E77">
        <f>K!E77</f>
        <v>0</v>
      </c>
      <c r="F77">
        <f>K!F77</f>
        <v>0</v>
      </c>
      <c r="G77">
        <f>K!G77</f>
        <v>0</v>
      </c>
      <c r="H77">
        <f>K!H77</f>
        <v>0</v>
      </c>
      <c r="I77">
        <f>K!I77</f>
        <v>0</v>
      </c>
      <c r="J77">
        <f>K!J77</f>
        <v>0</v>
      </c>
      <c r="K77">
        <f>K!K77</f>
        <v>0</v>
      </c>
      <c r="L77">
        <f>K!L77</f>
        <v>76</v>
      </c>
      <c r="M77" t="str">
        <f>K!M77</f>
        <v>Lions District 324-C1, Cancer Treatment &amp; Research Centre, Seethammadhara (NE), Visakhapatnam - 530013.</v>
      </c>
      <c r="N77">
        <f>K!N77</f>
        <v>0</v>
      </c>
      <c r="O77">
        <f>K!O77</f>
        <v>0</v>
      </c>
      <c r="P77">
        <f>K!P77</f>
        <v>0</v>
      </c>
      <c r="Q77">
        <f>K!Q77</f>
        <v>0</v>
      </c>
      <c r="R77">
        <f>K!R77</f>
        <v>0</v>
      </c>
      <c r="S77">
        <f>K!S77</f>
        <v>0</v>
      </c>
      <c r="T77">
        <f>K!T77</f>
        <v>0</v>
      </c>
      <c r="U77">
        <f>K!U77</f>
        <v>0</v>
      </c>
      <c r="V77">
        <f>K!V77</f>
        <v>0</v>
      </c>
      <c r="W77">
        <f>K!W77</f>
        <v>0</v>
      </c>
      <c r="X77">
        <f>K!X77</f>
        <v>0</v>
      </c>
      <c r="Y77">
        <f>K!Y77</f>
        <v>0</v>
      </c>
      <c r="Z77">
        <f>K!Z77</f>
        <v>0</v>
      </c>
      <c r="AA77">
        <f>K!AA77</f>
        <v>0</v>
      </c>
    </row>
    <row r="78" spans="1:27" ht="12.75">
      <c r="A78">
        <f>K!A78</f>
        <v>10</v>
      </c>
      <c r="B78" t="str">
        <f>K!B78</f>
        <v>Principal</v>
      </c>
      <c r="C78">
        <f>K!C78</f>
        <v>0</v>
      </c>
      <c r="D78">
        <f>K!D78</f>
        <v>0</v>
      </c>
      <c r="E78">
        <f>K!E78</f>
        <v>0</v>
      </c>
      <c r="F78">
        <f>K!F78</f>
        <v>0</v>
      </c>
      <c r="G78">
        <f>K!G78</f>
        <v>0</v>
      </c>
      <c r="H78">
        <f>K!H78</f>
        <v>0</v>
      </c>
      <c r="I78">
        <f>K!I78</f>
        <v>0</v>
      </c>
      <c r="J78">
        <f>K!J78</f>
        <v>0</v>
      </c>
      <c r="K78">
        <f>K!K78</f>
        <v>0</v>
      </c>
      <c r="L78">
        <f>K!L78</f>
        <v>77</v>
      </c>
      <c r="M78" t="str">
        <f>K!M78</f>
        <v>Lotus Children's Hospital, Lakdika Pool, Hyderabad.</v>
      </c>
      <c r="N78">
        <f>K!N78</f>
        <v>0</v>
      </c>
      <c r="O78">
        <f>K!O78</f>
        <v>0</v>
      </c>
      <c r="P78">
        <f>K!P78</f>
        <v>0</v>
      </c>
      <c r="Q78">
        <f>K!Q78</f>
        <v>0</v>
      </c>
      <c r="R78">
        <f>K!R78</f>
        <v>0</v>
      </c>
      <c r="S78">
        <f>K!S78</f>
        <v>0</v>
      </c>
      <c r="T78">
        <f>K!T78</f>
        <v>0</v>
      </c>
      <c r="U78">
        <f>K!U78</f>
        <v>0</v>
      </c>
      <c r="V78">
        <f>K!V78</f>
        <v>0</v>
      </c>
      <c r="W78">
        <f>K!W78</f>
        <v>0</v>
      </c>
      <c r="X78">
        <f>K!X78</f>
        <v>0</v>
      </c>
      <c r="Y78">
        <f>K!Y78</f>
        <v>0</v>
      </c>
      <c r="Z78">
        <f>K!Z78</f>
        <v>0</v>
      </c>
      <c r="AA78">
        <f>K!AA78</f>
        <v>0</v>
      </c>
    </row>
    <row r="79" spans="1:27" ht="12.75">
      <c r="A79">
        <f>K!A79</f>
        <v>11</v>
      </c>
      <c r="B79" t="str">
        <f>K!B79</f>
        <v>Project Officer</v>
      </c>
      <c r="C79">
        <f>K!C79</f>
        <v>0</v>
      </c>
      <c r="D79">
        <f>K!D79</f>
        <v>0</v>
      </c>
      <c r="E79">
        <f>K!E79</f>
        <v>0</v>
      </c>
      <c r="F79">
        <f>K!F79</f>
        <v>0</v>
      </c>
      <c r="G79">
        <f>K!G79</f>
        <v>0</v>
      </c>
      <c r="H79">
        <f>K!H79</f>
        <v>0</v>
      </c>
      <c r="I79">
        <f>K!I79</f>
        <v>0</v>
      </c>
      <c r="J79">
        <f>K!J79</f>
        <v>0</v>
      </c>
      <c r="K79">
        <f>K!K79</f>
        <v>0</v>
      </c>
      <c r="L79">
        <f>K!L79</f>
        <v>78</v>
      </c>
      <c r="M79" t="str">
        <f>K!M79</f>
        <v>M.S. Multi Speciality Dental Hospital, 8-2-165/8, Wyra Road, Khammam</v>
      </c>
      <c r="N79">
        <f>K!N79</f>
        <v>0</v>
      </c>
      <c r="O79">
        <f>K!O79</f>
        <v>0</v>
      </c>
      <c r="P79">
        <f>K!P79</f>
        <v>0</v>
      </c>
      <c r="Q79">
        <f>K!Q79</f>
        <v>0</v>
      </c>
      <c r="R79">
        <f>K!R79</f>
        <v>0</v>
      </c>
      <c r="S79">
        <f>K!S79</f>
        <v>0</v>
      </c>
      <c r="T79">
        <f>K!T79</f>
        <v>0</v>
      </c>
      <c r="U79">
        <f>K!U79</f>
        <v>0</v>
      </c>
      <c r="V79">
        <f>K!V79</f>
        <v>0</v>
      </c>
      <c r="W79">
        <f>K!W79</f>
        <v>0</v>
      </c>
      <c r="X79">
        <f>K!X79</f>
        <v>0</v>
      </c>
      <c r="Y79">
        <f>K!Y79</f>
        <v>0</v>
      </c>
      <c r="Z79">
        <f>K!Z79</f>
        <v>0</v>
      </c>
      <c r="AA79">
        <f>K!AA79</f>
        <v>0</v>
      </c>
    </row>
    <row r="80" spans="1:27" ht="12.75">
      <c r="A80">
        <f>K!A80</f>
        <v>12</v>
      </c>
      <c r="B80" t="str">
        <f>K!B80</f>
        <v>R.J.D.S.E.</v>
      </c>
      <c r="C80">
        <f>K!C80</f>
        <v>0</v>
      </c>
      <c r="D80">
        <f>K!D80</f>
        <v>0</v>
      </c>
      <c r="E80">
        <f>K!E80</f>
        <v>0</v>
      </c>
      <c r="F80">
        <f>K!F80</f>
        <v>0</v>
      </c>
      <c r="G80">
        <f>K!G80</f>
        <v>0</v>
      </c>
      <c r="H80">
        <f>K!H80</f>
        <v>0</v>
      </c>
      <c r="I80">
        <f>K!I80</f>
        <v>0</v>
      </c>
      <c r="J80">
        <f>K!J80</f>
        <v>0</v>
      </c>
      <c r="K80">
        <f>K!K80</f>
        <v>0</v>
      </c>
      <c r="L80">
        <f>K!L80</f>
        <v>79</v>
      </c>
      <c r="M80" t="str">
        <f>K!M80</f>
        <v>Madhava Nursing Home, 43, Sarojini Devi Road, Secunderabad.</v>
      </c>
      <c r="N80">
        <f>K!N80</f>
        <v>0</v>
      </c>
      <c r="O80">
        <f>K!O80</f>
        <v>0</v>
      </c>
      <c r="P80">
        <f>K!P80</f>
        <v>0</v>
      </c>
      <c r="Q80">
        <f>K!Q80</f>
        <v>0</v>
      </c>
      <c r="R80">
        <f>K!R80</f>
        <v>0</v>
      </c>
      <c r="S80">
        <f>K!S80</f>
        <v>0</v>
      </c>
      <c r="T80">
        <f>K!T80</f>
        <v>0</v>
      </c>
      <c r="U80">
        <f>K!U80</f>
        <v>0</v>
      </c>
      <c r="V80">
        <f>K!V80</f>
        <v>0</v>
      </c>
      <c r="W80">
        <f>K!W80</f>
        <v>0</v>
      </c>
      <c r="X80">
        <f>K!X80</f>
        <v>0</v>
      </c>
      <c r="Y80">
        <f>K!Y80</f>
        <v>0</v>
      </c>
      <c r="Z80">
        <f>K!Z80</f>
        <v>0</v>
      </c>
      <c r="AA80">
        <f>K!AA80</f>
        <v>0</v>
      </c>
    </row>
    <row r="81" spans="1:27" ht="12.75">
      <c r="A81">
        <f>K!A81</f>
        <v>0</v>
      </c>
      <c r="B81">
        <f>K!B81</f>
        <v>0</v>
      </c>
      <c r="C81">
        <f>K!C81</f>
        <v>0</v>
      </c>
      <c r="D81">
        <f>K!D81</f>
        <v>0</v>
      </c>
      <c r="E81">
        <f>K!E81</f>
        <v>0</v>
      </c>
      <c r="F81">
        <f>K!F81</f>
        <v>0</v>
      </c>
      <c r="G81">
        <f>K!G81</f>
        <v>0</v>
      </c>
      <c r="H81">
        <f>K!H81</f>
        <v>0</v>
      </c>
      <c r="I81">
        <f>K!I81</f>
        <v>0</v>
      </c>
      <c r="J81">
        <f>K!J81</f>
        <v>0</v>
      </c>
      <c r="K81">
        <f>K!K81</f>
        <v>0</v>
      </c>
      <c r="L81">
        <f>K!L81</f>
        <v>80</v>
      </c>
      <c r="M81" t="str">
        <f>K!M81</f>
        <v>Mamatha General Hospital, 5-7-200, Giri Prasad Nagar, Urban Mandal, Khammam Dist.</v>
      </c>
      <c r="N81">
        <f>K!N81</f>
        <v>0</v>
      </c>
      <c r="O81">
        <f>K!O81</f>
        <v>0</v>
      </c>
      <c r="P81">
        <f>K!P81</f>
        <v>0</v>
      </c>
      <c r="Q81">
        <f>K!Q81</f>
        <v>0</v>
      </c>
      <c r="R81">
        <f>K!R81</f>
        <v>0</v>
      </c>
      <c r="S81">
        <f>K!S81</f>
        <v>0</v>
      </c>
      <c r="T81">
        <f>K!T81</f>
        <v>0</v>
      </c>
      <c r="U81">
        <f>K!U81</f>
        <v>0</v>
      </c>
      <c r="V81">
        <f>K!V81</f>
        <v>0</v>
      </c>
      <c r="W81">
        <f>K!W81</f>
        <v>0</v>
      </c>
      <c r="X81">
        <f>K!X81</f>
        <v>0</v>
      </c>
      <c r="Y81">
        <f>K!Y81</f>
        <v>0</v>
      </c>
      <c r="Z81">
        <f>K!Z81</f>
        <v>0</v>
      </c>
      <c r="AA81">
        <f>K!AA81</f>
        <v>0</v>
      </c>
    </row>
    <row r="82" spans="1:27" ht="12.75">
      <c r="A82">
        <f>K!A82</f>
        <v>0</v>
      </c>
      <c r="B82">
        <f>K!B82</f>
        <v>0</v>
      </c>
      <c r="C82">
        <f>K!C82</f>
        <v>0</v>
      </c>
      <c r="D82">
        <f>K!D82</f>
        <v>0</v>
      </c>
      <c r="E82">
        <f>K!E82</f>
        <v>1</v>
      </c>
      <c r="F82" t="str">
        <f>K!F82</f>
        <v>Father</v>
      </c>
      <c r="G82" t="str">
        <f>K!G82</f>
        <v>he</v>
      </c>
      <c r="H82" t="str">
        <f>K!H82</f>
        <v>she</v>
      </c>
      <c r="I82">
        <f>K!I82</f>
        <v>0</v>
      </c>
      <c r="J82">
        <f>K!J82</f>
        <v>0</v>
      </c>
      <c r="K82">
        <f>K!K82</f>
        <v>0</v>
      </c>
      <c r="L82">
        <f>K!L82</f>
        <v>81</v>
      </c>
      <c r="M82" t="str">
        <f>K!M82</f>
        <v>Maxivision Laser Centre Pvt. Ltd., Begumpet, Hyderabad</v>
      </c>
      <c r="N82">
        <f>K!N82</f>
        <v>0</v>
      </c>
      <c r="O82">
        <f>K!O82</f>
        <v>0</v>
      </c>
      <c r="P82">
        <f>K!P82</f>
        <v>0</v>
      </c>
      <c r="Q82">
        <f>K!Q82</f>
        <v>0</v>
      </c>
      <c r="R82">
        <f>K!R82</f>
        <v>0</v>
      </c>
      <c r="S82">
        <f>K!S82</f>
        <v>0</v>
      </c>
      <c r="T82">
        <f>K!T82</f>
        <v>0</v>
      </c>
      <c r="U82">
        <f>K!U82</f>
        <v>0</v>
      </c>
      <c r="V82">
        <f>K!V82</f>
        <v>0</v>
      </c>
      <c r="W82">
        <f>K!W82</f>
        <v>0</v>
      </c>
      <c r="X82">
        <f>K!X82</f>
        <v>0</v>
      </c>
      <c r="Y82">
        <f>K!Y82</f>
        <v>0</v>
      </c>
      <c r="Z82">
        <f>K!Z82</f>
        <v>0</v>
      </c>
      <c r="AA82">
        <f>K!AA82</f>
        <v>0</v>
      </c>
    </row>
    <row r="83" spans="1:27" ht="12.75">
      <c r="A83">
        <f>K!A83</f>
        <v>0</v>
      </c>
      <c r="B83">
        <f>K!B83</f>
        <v>0</v>
      </c>
      <c r="C83">
        <f>K!C83</f>
        <v>0</v>
      </c>
      <c r="D83">
        <f>K!D83</f>
        <v>0</v>
      </c>
      <c r="E83">
        <f>K!E83</f>
        <v>2</v>
      </c>
      <c r="F83" t="str">
        <f>K!F83</f>
        <v>Mother</v>
      </c>
      <c r="G83" t="str">
        <f>K!G83</f>
        <v>she</v>
      </c>
      <c r="H83">
        <f>K!H83</f>
        <v>0</v>
      </c>
      <c r="I83">
        <f>K!I83</f>
        <v>0</v>
      </c>
      <c r="J83">
        <f>K!J83</f>
        <v>0</v>
      </c>
      <c r="K83">
        <f>K!K83</f>
        <v>0</v>
      </c>
      <c r="L83">
        <f>K!L83</f>
        <v>82</v>
      </c>
      <c r="M83" t="str">
        <f>K!M83</f>
        <v>Mediciti Hospital, 5-9-22, Secretariat Raod, Sarovar Complex, Hyderabad - 500063.</v>
      </c>
      <c r="N83">
        <f>K!N83</f>
        <v>0</v>
      </c>
      <c r="O83">
        <f>K!O83</f>
        <v>0</v>
      </c>
      <c r="P83">
        <f>K!P83</f>
        <v>0</v>
      </c>
      <c r="Q83">
        <f>K!Q83</f>
        <v>0</v>
      </c>
      <c r="R83">
        <f>K!R83</f>
        <v>0</v>
      </c>
      <c r="S83">
        <f>K!S83</f>
        <v>0</v>
      </c>
      <c r="T83">
        <f>K!T83</f>
        <v>0</v>
      </c>
      <c r="U83">
        <f>K!U83</f>
        <v>0</v>
      </c>
      <c r="V83">
        <f>K!V83</f>
        <v>0</v>
      </c>
      <c r="W83">
        <f>K!W83</f>
        <v>0</v>
      </c>
      <c r="X83">
        <f>K!X83</f>
        <v>0</v>
      </c>
      <c r="Y83">
        <f>K!Y83</f>
        <v>0</v>
      </c>
      <c r="Z83">
        <f>K!Z83</f>
        <v>0</v>
      </c>
      <c r="AA83">
        <f>K!AA83</f>
        <v>0</v>
      </c>
    </row>
    <row r="84" spans="1:27" ht="12.75">
      <c r="A84">
        <f>K!A84</f>
        <v>0</v>
      </c>
      <c r="B84">
        <f>K!B84</f>
        <v>0</v>
      </c>
      <c r="C84">
        <f>K!C84</f>
        <v>0</v>
      </c>
      <c r="D84">
        <f>K!D84</f>
        <v>0</v>
      </c>
      <c r="E84">
        <f>K!E84</f>
        <v>3</v>
      </c>
      <c r="F84" t="str">
        <f>K!F84</f>
        <v>self</v>
      </c>
      <c r="G84" t="str">
        <f>K!G84</f>
        <v>he</v>
      </c>
      <c r="H84">
        <f>K!H84</f>
        <v>0</v>
      </c>
      <c r="I84">
        <f>K!I84</f>
        <v>0</v>
      </c>
      <c r="J84">
        <f>K!J84</f>
        <v>0</v>
      </c>
      <c r="K84">
        <f>K!K84</f>
        <v>0</v>
      </c>
      <c r="L84">
        <f>K!L84</f>
        <v>83</v>
      </c>
      <c r="M84" t="str">
        <f>K!M84</f>
        <v>Medwin General Hospital, Mankamma Thota, Karimnagar.</v>
      </c>
      <c r="N84">
        <f>K!N84</f>
        <v>0</v>
      </c>
      <c r="O84">
        <f>K!O84</f>
        <v>0</v>
      </c>
      <c r="P84">
        <f>K!P84</f>
        <v>0</v>
      </c>
      <c r="Q84">
        <f>K!Q84</f>
        <v>0</v>
      </c>
      <c r="R84">
        <f>K!R84</f>
        <v>0</v>
      </c>
      <c r="S84">
        <f>K!S84</f>
        <v>0</v>
      </c>
      <c r="T84">
        <f>K!T84</f>
        <v>0</v>
      </c>
      <c r="U84">
        <f>K!U84</f>
        <v>0</v>
      </c>
      <c r="V84">
        <f>K!V84</f>
        <v>0</v>
      </c>
      <c r="W84">
        <f>K!W84</f>
        <v>0</v>
      </c>
      <c r="X84">
        <f>K!X84</f>
        <v>0</v>
      </c>
      <c r="Y84">
        <f>K!Y84</f>
        <v>0</v>
      </c>
      <c r="Z84">
        <f>K!Z84</f>
        <v>0</v>
      </c>
      <c r="AA84">
        <f>K!AA84</f>
        <v>0</v>
      </c>
    </row>
    <row r="85" spans="1:27" ht="12.75">
      <c r="A85">
        <f>K!A85</f>
        <v>0</v>
      </c>
      <c r="B85">
        <f>K!B85</f>
        <v>0</v>
      </c>
      <c r="C85">
        <f>K!C85</f>
        <v>0</v>
      </c>
      <c r="D85">
        <f>K!D85</f>
        <v>0</v>
      </c>
      <c r="E85">
        <f>K!E85</f>
        <v>4</v>
      </c>
      <c r="F85" t="str">
        <f>K!F85</f>
        <v>Legal Hier</v>
      </c>
      <c r="G85" t="str">
        <f>K!G85</f>
        <v>she</v>
      </c>
      <c r="H85">
        <f>K!H85</f>
        <v>0</v>
      </c>
      <c r="I85">
        <f>K!I85</f>
        <v>0</v>
      </c>
      <c r="J85">
        <f>K!J85</f>
        <v>0</v>
      </c>
      <c r="K85">
        <f>K!K85</f>
        <v>0</v>
      </c>
      <c r="L85">
        <f>K!L85</f>
        <v>84</v>
      </c>
      <c r="M85" t="str">
        <f>K!M85</f>
        <v>Medwin Hospital, Chirag Ali Lane, Hyderabad</v>
      </c>
      <c r="N85">
        <f>K!N85</f>
        <v>0</v>
      </c>
      <c r="O85">
        <f>K!O85</f>
        <v>0</v>
      </c>
      <c r="P85">
        <f>K!P85</f>
        <v>0</v>
      </c>
      <c r="Q85">
        <f>K!Q85</f>
        <v>0</v>
      </c>
      <c r="R85">
        <f>K!R85</f>
        <v>0</v>
      </c>
      <c r="S85">
        <f>K!S85</f>
        <v>0</v>
      </c>
      <c r="T85">
        <f>K!T85</f>
        <v>0</v>
      </c>
      <c r="U85">
        <f>K!U85</f>
        <v>0</v>
      </c>
      <c r="V85">
        <f>K!V85</f>
        <v>0</v>
      </c>
      <c r="W85">
        <f>K!W85</f>
        <v>0</v>
      </c>
      <c r="X85">
        <f>K!X85</f>
        <v>0</v>
      </c>
      <c r="Y85">
        <f>K!Y85</f>
        <v>0</v>
      </c>
      <c r="Z85">
        <f>K!Z85</f>
        <v>0</v>
      </c>
      <c r="AA85">
        <f>K!AA85</f>
        <v>0</v>
      </c>
    </row>
    <row r="86" spans="1:27" ht="12.75">
      <c r="A86">
        <f>K!A86</f>
        <v>0</v>
      </c>
      <c r="B86" t="str">
        <f>K!B86</f>
        <v>Assistant Director</v>
      </c>
      <c r="C86">
        <f>K!C86</f>
        <v>2</v>
      </c>
      <c r="D86">
        <f>K!D86</f>
        <v>0</v>
      </c>
      <c r="E86">
        <f>K!E86</f>
        <v>5</v>
      </c>
      <c r="F86" t="str">
        <f>K!F86</f>
        <v>Husband</v>
      </c>
      <c r="G86" t="str">
        <f>K!G86</f>
        <v>he</v>
      </c>
      <c r="H86">
        <f>K!H86</f>
        <v>0</v>
      </c>
      <c r="I86">
        <f>K!I86</f>
        <v>0</v>
      </c>
      <c r="J86">
        <f>K!J86</f>
        <v>0</v>
      </c>
      <c r="K86">
        <f>K!K86</f>
        <v>0</v>
      </c>
      <c r="L86">
        <f>K!L86</f>
        <v>85</v>
      </c>
      <c r="M86" t="str">
        <f>K!M86</f>
        <v>Meena Hospital, Sai Ranga Towers, Thukaram Gate, North Lallaguda, Secunderabad -17.</v>
      </c>
      <c r="N86">
        <f>K!N86</f>
        <v>0</v>
      </c>
      <c r="O86">
        <f>K!O86</f>
        <v>0</v>
      </c>
      <c r="P86">
        <f>K!P86</f>
        <v>0</v>
      </c>
      <c r="Q86">
        <f>K!Q86</f>
        <v>0</v>
      </c>
      <c r="R86">
        <f>K!R86</f>
        <v>0</v>
      </c>
      <c r="S86">
        <f>K!S86</f>
        <v>0</v>
      </c>
      <c r="T86">
        <f>K!T86</f>
        <v>0</v>
      </c>
      <c r="U86">
        <f>K!U86</f>
        <v>0</v>
      </c>
      <c r="V86">
        <f>K!V86</f>
        <v>0</v>
      </c>
      <c r="W86">
        <f>K!W86</f>
        <v>0</v>
      </c>
      <c r="X86">
        <f>K!X86</f>
        <v>0</v>
      </c>
      <c r="Y86">
        <f>K!Y86</f>
        <v>0</v>
      </c>
      <c r="Z86">
        <f>K!Z86</f>
        <v>0</v>
      </c>
      <c r="AA86">
        <f>K!AA86</f>
        <v>0</v>
      </c>
    </row>
    <row r="87" spans="1:27" ht="12.75">
      <c r="A87">
        <f>K!A87</f>
        <v>0</v>
      </c>
      <c r="B87" t="str">
        <f>K!B87</f>
        <v>Deputy Director</v>
      </c>
      <c r="C87">
        <f>K!C87</f>
        <v>2</v>
      </c>
      <c r="D87">
        <f>K!D87</f>
        <v>0</v>
      </c>
      <c r="E87">
        <f>K!E87</f>
        <v>6</v>
      </c>
      <c r="F87" t="str">
        <f>K!F87</f>
        <v>Wife</v>
      </c>
      <c r="G87" t="str">
        <f>K!G87</f>
        <v>she</v>
      </c>
      <c r="H87">
        <f>K!H87</f>
        <v>0</v>
      </c>
      <c r="I87">
        <f>K!I87</f>
        <v>0</v>
      </c>
      <c r="J87">
        <f>K!J87</f>
        <v>0</v>
      </c>
      <c r="K87">
        <f>K!K87</f>
        <v>0</v>
      </c>
      <c r="L87">
        <f>K!L87</f>
        <v>86</v>
      </c>
      <c r="M87" t="str">
        <f>K!M87</f>
        <v>MNR Medical College &amp; Hospital, Fasalwadi, Sangareddy, Medak District.</v>
      </c>
      <c r="N87">
        <f>K!N87</f>
        <v>0</v>
      </c>
      <c r="O87">
        <f>K!O87</f>
        <v>0</v>
      </c>
      <c r="P87">
        <f>K!P87</f>
        <v>0</v>
      </c>
      <c r="Q87">
        <f>K!Q87</f>
        <v>0</v>
      </c>
      <c r="R87">
        <f>K!R87</f>
        <v>0</v>
      </c>
      <c r="S87">
        <f>K!S87</f>
        <v>0</v>
      </c>
      <c r="T87">
        <f>K!T87</f>
        <v>0</v>
      </c>
      <c r="U87">
        <f>K!U87</f>
        <v>0</v>
      </c>
      <c r="V87">
        <f>K!V87</f>
        <v>0</v>
      </c>
      <c r="W87">
        <f>K!W87</f>
        <v>0</v>
      </c>
      <c r="X87">
        <f>K!X87</f>
        <v>0</v>
      </c>
      <c r="Y87">
        <f>K!Y87</f>
        <v>0</v>
      </c>
      <c r="Z87">
        <f>K!Z87</f>
        <v>0</v>
      </c>
      <c r="AA87">
        <f>K!AA87</f>
        <v>0</v>
      </c>
    </row>
    <row r="88" spans="1:27" ht="12.75">
      <c r="A88">
        <f>K!A88</f>
        <v>0</v>
      </c>
      <c r="B88" t="str">
        <f>K!B88</f>
        <v>Deputy Educational Officer</v>
      </c>
      <c r="C88">
        <f>K!C88</f>
        <v>1</v>
      </c>
      <c r="D88">
        <f>K!D88</f>
        <v>0</v>
      </c>
      <c r="E88">
        <f>K!E88</f>
        <v>7</v>
      </c>
      <c r="F88" t="str">
        <f>K!F88</f>
        <v>Son</v>
      </c>
      <c r="G88" t="str">
        <f>K!G88</f>
        <v>he</v>
      </c>
      <c r="H88">
        <f>K!H88</f>
        <v>0</v>
      </c>
      <c r="I88">
        <f>K!I88</f>
        <v>0</v>
      </c>
      <c r="J88">
        <f>K!J88</f>
        <v>0</v>
      </c>
      <c r="K88">
        <f>K!K88</f>
        <v>0</v>
      </c>
      <c r="L88">
        <f>K!L88</f>
        <v>87</v>
      </c>
      <c r="M88" t="str">
        <f>K!M88</f>
        <v>Modern Eye Hospital, &amp; Research Centre 16-11-101, Beside Venkataramana Hotel Lane Pogathota, Nellore - 524 001</v>
      </c>
      <c r="N88">
        <f>K!N88</f>
        <v>0</v>
      </c>
      <c r="O88">
        <f>K!O88</f>
        <v>0</v>
      </c>
      <c r="P88">
        <f>K!P88</f>
        <v>0</v>
      </c>
      <c r="Q88">
        <f>K!Q88</f>
        <v>0</v>
      </c>
      <c r="R88">
        <f>K!R88</f>
        <v>0</v>
      </c>
      <c r="S88">
        <f>K!S88</f>
        <v>0</v>
      </c>
      <c r="T88">
        <f>K!T88</f>
        <v>0</v>
      </c>
      <c r="U88">
        <f>K!U88</f>
        <v>0</v>
      </c>
      <c r="V88">
        <f>K!V88</f>
        <v>0</v>
      </c>
      <c r="W88">
        <f>K!W88</f>
        <v>0</v>
      </c>
      <c r="X88">
        <f>K!X88</f>
        <v>0</v>
      </c>
      <c r="Y88">
        <f>K!Y88</f>
        <v>0</v>
      </c>
      <c r="Z88">
        <f>K!Z88</f>
        <v>0</v>
      </c>
      <c r="AA88">
        <f>K!AA88</f>
        <v>0</v>
      </c>
    </row>
    <row r="89" spans="1:27" ht="12.75">
      <c r="A89">
        <f>K!A89</f>
        <v>0</v>
      </c>
      <c r="B89" t="str">
        <f>K!B89</f>
        <v>Deputy Inspector of Schools</v>
      </c>
      <c r="C89">
        <f>K!C89</f>
        <v>1</v>
      </c>
      <c r="D89">
        <f>K!D89</f>
        <v>0</v>
      </c>
      <c r="E89">
        <f>K!E89</f>
        <v>8</v>
      </c>
      <c r="F89" t="str">
        <f>K!F89</f>
        <v>Daughter</v>
      </c>
      <c r="G89" t="str">
        <f>K!G89</f>
        <v>she</v>
      </c>
      <c r="H89">
        <f>K!H89</f>
        <v>0</v>
      </c>
      <c r="I89">
        <f>K!I89</f>
        <v>0</v>
      </c>
      <c r="J89">
        <f>K!J89</f>
        <v>0</v>
      </c>
      <c r="K89">
        <f>K!K89</f>
        <v>0</v>
      </c>
      <c r="L89">
        <f>K!L89</f>
        <v>88</v>
      </c>
      <c r="M89" t="str">
        <f>K!M89</f>
        <v>MVS Accident Hospital, Suryaraopet, Vijayawada</v>
      </c>
      <c r="N89">
        <f>K!N89</f>
        <v>0</v>
      </c>
      <c r="O89">
        <f>K!O89</f>
        <v>0</v>
      </c>
      <c r="P89">
        <f>K!P89</f>
        <v>0</v>
      </c>
      <c r="Q89">
        <f>K!Q89</f>
        <v>0</v>
      </c>
      <c r="R89">
        <f>K!R89</f>
        <v>0</v>
      </c>
      <c r="S89">
        <f>K!S89</f>
        <v>0</v>
      </c>
      <c r="T89">
        <f>K!T89</f>
        <v>0</v>
      </c>
      <c r="U89">
        <f>K!U89</f>
        <v>0</v>
      </c>
      <c r="V89">
        <f>K!V89</f>
        <v>0</v>
      </c>
      <c r="W89">
        <f>K!W89</f>
        <v>0</v>
      </c>
      <c r="X89">
        <f>K!X89</f>
        <v>0</v>
      </c>
      <c r="Y89">
        <f>K!Y89</f>
        <v>0</v>
      </c>
      <c r="Z89">
        <f>K!Z89</f>
        <v>0</v>
      </c>
      <c r="AA89">
        <f>K!AA89</f>
        <v>0</v>
      </c>
    </row>
    <row r="90" spans="1:27" ht="12.75">
      <c r="A90">
        <f>K!A90</f>
        <v>0</v>
      </c>
      <c r="B90" t="str">
        <f>K!B90</f>
        <v>Gazetted H.M. Gr-I </v>
      </c>
      <c r="C90">
        <f>K!C90</f>
        <v>2</v>
      </c>
      <c r="D90">
        <f>K!D90</f>
        <v>0</v>
      </c>
      <c r="E90">
        <f>K!E90</f>
        <v>9</v>
      </c>
      <c r="F90" t="str">
        <f>K!F90</f>
        <v>Widower</v>
      </c>
      <c r="G90" t="str">
        <f>K!G90</f>
        <v>she</v>
      </c>
      <c r="H90">
        <f>K!H90</f>
        <v>0</v>
      </c>
      <c r="I90">
        <f>K!I90</f>
        <v>0</v>
      </c>
      <c r="J90">
        <f>K!J90</f>
        <v>0</v>
      </c>
      <c r="K90">
        <f>K!K90</f>
        <v>0</v>
      </c>
      <c r="L90">
        <f>K!L90</f>
        <v>89</v>
      </c>
      <c r="M90" t="str">
        <f>K!M90</f>
        <v>Mythri Multi Speciality Hospitals, Ameerpet, Hyderabad</v>
      </c>
      <c r="N90">
        <f>K!N90</f>
        <v>0</v>
      </c>
      <c r="O90">
        <f>K!O90</f>
        <v>0</v>
      </c>
      <c r="P90">
        <f>K!P90</f>
        <v>0</v>
      </c>
      <c r="Q90">
        <f>K!Q90</f>
        <v>0</v>
      </c>
      <c r="R90">
        <f>K!R90</f>
        <v>0</v>
      </c>
      <c r="S90">
        <f>K!S90</f>
        <v>0</v>
      </c>
      <c r="T90">
        <f>K!T90</f>
        <v>0</v>
      </c>
      <c r="U90">
        <f>K!U90</f>
        <v>0</v>
      </c>
      <c r="V90">
        <f>K!V90</f>
        <v>0</v>
      </c>
      <c r="W90">
        <f>K!W90</f>
        <v>0</v>
      </c>
      <c r="X90">
        <f>K!X90</f>
        <v>0</v>
      </c>
      <c r="Y90">
        <f>K!Y90</f>
        <v>0</v>
      </c>
      <c r="Z90">
        <f>K!Z90</f>
        <v>0</v>
      </c>
      <c r="AA90">
        <f>K!AA90</f>
        <v>0</v>
      </c>
    </row>
    <row r="91" spans="1:27" ht="12.75">
      <c r="A91">
        <f>K!A91</f>
        <v>0</v>
      </c>
      <c r="B91" t="str">
        <f>K!B91</f>
        <v>Gazetted H.M. Gr-II </v>
      </c>
      <c r="C91">
        <f>K!C91</f>
        <v>2</v>
      </c>
      <c r="D91">
        <f>K!D91</f>
        <v>0</v>
      </c>
      <c r="E91">
        <f>K!E91</f>
        <v>10</v>
      </c>
      <c r="F91" t="str">
        <f>K!F91</f>
        <v>Nephew</v>
      </c>
      <c r="G91" t="str">
        <f>K!G91</f>
        <v>he</v>
      </c>
      <c r="H91">
        <f>K!H91</f>
        <v>0</v>
      </c>
      <c r="I91">
        <f>K!I91</f>
        <v>0</v>
      </c>
      <c r="J91">
        <f>K!J91</f>
        <v>0</v>
      </c>
      <c r="K91">
        <f>K!K91</f>
        <v>0</v>
      </c>
      <c r="L91">
        <f>K!L91</f>
        <v>90</v>
      </c>
      <c r="M91" t="str">
        <f>K!M91</f>
        <v>N. N. Speciality Dental Hospital, N.H. 7, Tirumala Theatre Road, Nirmal, Adilabad.</v>
      </c>
      <c r="N91">
        <f>K!N91</f>
        <v>0</v>
      </c>
      <c r="O91">
        <f>K!O91</f>
        <v>0</v>
      </c>
      <c r="P91">
        <f>K!P91</f>
        <v>0</v>
      </c>
      <c r="Q91">
        <f>K!Q91</f>
        <v>0</v>
      </c>
      <c r="R91">
        <f>K!R91</f>
        <v>0</v>
      </c>
      <c r="S91">
        <f>K!S91</f>
        <v>0</v>
      </c>
      <c r="T91">
        <f>K!T91</f>
        <v>0</v>
      </c>
      <c r="U91">
        <f>K!U91</f>
        <v>0</v>
      </c>
      <c r="V91">
        <f>K!V91</f>
        <v>0</v>
      </c>
      <c r="W91">
        <f>K!W91</f>
        <v>0</v>
      </c>
      <c r="X91">
        <f>K!X91</f>
        <v>0</v>
      </c>
      <c r="Y91">
        <f>K!Y91</f>
        <v>0</v>
      </c>
      <c r="Z91">
        <f>K!Z91</f>
        <v>0</v>
      </c>
      <c r="AA91">
        <f>K!AA91</f>
        <v>0</v>
      </c>
    </row>
    <row r="92" spans="1:27" ht="12.75">
      <c r="A92">
        <f>K!A92</f>
        <v>0</v>
      </c>
      <c r="B92" t="str">
        <f>K!B92</f>
        <v>Head Master</v>
      </c>
      <c r="C92">
        <f>K!C92</f>
        <v>2</v>
      </c>
      <c r="D92">
        <f>K!D92</f>
        <v>0</v>
      </c>
      <c r="E92">
        <f>K!E92</f>
        <v>11</v>
      </c>
      <c r="F92" t="str">
        <f>K!F92</f>
        <v>Niece</v>
      </c>
      <c r="G92" t="str">
        <f>K!G92</f>
        <v>she</v>
      </c>
      <c r="H92">
        <f>K!H92</f>
        <v>0</v>
      </c>
      <c r="I92">
        <f>K!I92</f>
        <v>0</v>
      </c>
      <c r="J92">
        <f>K!J92</f>
        <v>0</v>
      </c>
      <c r="K92">
        <f>K!K92</f>
        <v>0</v>
      </c>
      <c r="L92">
        <f>K!L92</f>
        <v>91</v>
      </c>
      <c r="M92" t="str">
        <f>K!M92</f>
        <v>Nagarjuna Hospitals,Kanuru, Vijayawada-7</v>
      </c>
      <c r="N92">
        <f>K!N92</f>
        <v>0</v>
      </c>
      <c r="O92">
        <f>K!O92</f>
        <v>0</v>
      </c>
      <c r="P92">
        <f>K!P92</f>
        <v>0</v>
      </c>
      <c r="Q92">
        <f>K!Q92</f>
        <v>0</v>
      </c>
      <c r="R92">
        <f>K!R92</f>
        <v>0</v>
      </c>
      <c r="S92">
        <f>K!S92</f>
        <v>0</v>
      </c>
      <c r="T92">
        <f>K!T92</f>
        <v>0</v>
      </c>
      <c r="U92">
        <f>K!U92</f>
        <v>0</v>
      </c>
      <c r="V92">
        <f>K!V92</f>
        <v>0</v>
      </c>
      <c r="W92">
        <f>K!W92</f>
        <v>0</v>
      </c>
      <c r="X92">
        <f>K!X92</f>
        <v>0</v>
      </c>
      <c r="Y92">
        <f>K!Y92</f>
        <v>0</v>
      </c>
      <c r="Z92">
        <f>K!Z92</f>
        <v>0</v>
      </c>
      <c r="AA92">
        <f>K!AA92</f>
        <v>0</v>
      </c>
    </row>
    <row r="93" spans="1:27" ht="12.75">
      <c r="A93">
        <f>K!A93</f>
        <v>0</v>
      </c>
      <c r="B93" t="str">
        <f>K!B93</f>
        <v>Head Mistress</v>
      </c>
      <c r="C93">
        <f>K!C93</f>
        <v>2</v>
      </c>
      <c r="D93">
        <f>K!D93</f>
        <v>0</v>
      </c>
      <c r="E93">
        <f>K!E93</f>
        <v>0</v>
      </c>
      <c r="F93">
        <f>K!F93</f>
        <v>0</v>
      </c>
      <c r="G93">
        <f>K!G93</f>
        <v>0</v>
      </c>
      <c r="H93">
        <f>K!H93</f>
        <v>0</v>
      </c>
      <c r="I93">
        <f>K!I93</f>
        <v>0</v>
      </c>
      <c r="J93">
        <f>K!J93</f>
        <v>0</v>
      </c>
      <c r="K93">
        <f>K!K93</f>
        <v>0</v>
      </c>
      <c r="L93">
        <f>K!L93</f>
        <v>92</v>
      </c>
      <c r="M93" t="str">
        <f>K!M93</f>
        <v>Narayana Medical College and Hospital, Chinta Reddy Palem, Nellore</v>
      </c>
      <c r="N93">
        <f>K!N93</f>
        <v>0</v>
      </c>
      <c r="O93">
        <f>K!O93</f>
        <v>0</v>
      </c>
      <c r="P93">
        <f>K!P93</f>
        <v>0</v>
      </c>
      <c r="Q93">
        <f>K!Q93</f>
        <v>0</v>
      </c>
      <c r="R93">
        <f>K!R93</f>
        <v>0</v>
      </c>
      <c r="S93">
        <f>K!S93</f>
        <v>0</v>
      </c>
      <c r="T93">
        <f>K!T93</f>
        <v>0</v>
      </c>
      <c r="U93">
        <f>K!U93</f>
        <v>0</v>
      </c>
      <c r="V93">
        <f>K!V93</f>
        <v>0</v>
      </c>
      <c r="W93">
        <f>K!W93</f>
        <v>0</v>
      </c>
      <c r="X93">
        <f>K!X93</f>
        <v>0</v>
      </c>
      <c r="Y93">
        <f>K!Y93</f>
        <v>0</v>
      </c>
      <c r="Z93">
        <f>K!Z93</f>
        <v>0</v>
      </c>
      <c r="AA93">
        <f>K!AA93</f>
        <v>0</v>
      </c>
    </row>
    <row r="94" spans="1:27" ht="12.75">
      <c r="A94">
        <f>K!A94</f>
        <v>0</v>
      </c>
      <c r="B94" t="str">
        <f>K!B94</f>
        <v>Mandal Educational Officer</v>
      </c>
      <c r="C94">
        <f>K!C94</f>
        <v>1</v>
      </c>
      <c r="D94">
        <f>K!D94</f>
        <v>0</v>
      </c>
      <c r="E94">
        <f>K!E94</f>
        <v>0</v>
      </c>
      <c r="F94">
        <f>K!F94</f>
        <v>0</v>
      </c>
      <c r="G94">
        <f>K!G94</f>
        <v>0</v>
      </c>
      <c r="H94">
        <f>K!H94</f>
        <v>0</v>
      </c>
      <c r="I94">
        <f>K!I94</f>
        <v>0</v>
      </c>
      <c r="J94">
        <f>K!J94</f>
        <v>0</v>
      </c>
      <c r="K94">
        <f>K!K94</f>
        <v>0</v>
      </c>
      <c r="L94">
        <f>K!L94</f>
        <v>93</v>
      </c>
      <c r="M94" t="str">
        <f>K!M94</f>
        <v>Navata Multi Speciality Dental Care Center, 5-6-224, Saraswathi Nagar, Opp. RDO Office, Nizamabad. </v>
      </c>
      <c r="N94">
        <f>K!N94</f>
        <v>0</v>
      </c>
      <c r="O94">
        <f>K!O94</f>
        <v>0</v>
      </c>
      <c r="P94">
        <f>K!P94</f>
        <v>0</v>
      </c>
      <c r="Q94">
        <f>K!Q94</f>
        <v>0</v>
      </c>
      <c r="R94">
        <f>K!R94</f>
        <v>0</v>
      </c>
      <c r="S94">
        <f>K!S94</f>
        <v>0</v>
      </c>
      <c r="T94">
        <f>K!T94</f>
        <v>0</v>
      </c>
      <c r="U94">
        <f>K!U94</f>
        <v>0</v>
      </c>
      <c r="V94">
        <f>K!V94</f>
        <v>0</v>
      </c>
      <c r="W94">
        <f>K!W94</f>
        <v>0</v>
      </c>
      <c r="X94">
        <f>K!X94</f>
        <v>0</v>
      </c>
      <c r="Y94">
        <f>K!Y94</f>
        <v>0</v>
      </c>
      <c r="Z94">
        <f>K!Z94</f>
        <v>0</v>
      </c>
      <c r="AA94">
        <f>K!AA94</f>
        <v>0</v>
      </c>
    </row>
    <row r="95" spans="1:27" ht="12.75">
      <c r="A95">
        <f>K!A95</f>
        <v>0</v>
      </c>
      <c r="B95" t="str">
        <f>K!B95</f>
        <v>Principal</v>
      </c>
      <c r="C95">
        <f>K!C95</f>
        <v>2</v>
      </c>
      <c r="D95">
        <f>K!D95</f>
        <v>0</v>
      </c>
      <c r="E95">
        <f>K!E95</f>
        <v>0</v>
      </c>
      <c r="F95">
        <f>K!F95</f>
        <v>0</v>
      </c>
      <c r="G95">
        <f>K!G95</f>
        <v>0</v>
      </c>
      <c r="H95">
        <f>K!H95</f>
        <v>0</v>
      </c>
      <c r="I95">
        <f>K!I95</f>
        <v>0</v>
      </c>
      <c r="J95">
        <f>K!J95</f>
        <v>0</v>
      </c>
      <c r="K95">
        <f>K!K95</f>
        <v>0</v>
      </c>
      <c r="L95">
        <f>K!L95</f>
        <v>94</v>
      </c>
      <c r="M95" t="str">
        <f>K!M95</f>
        <v>Naveen Dental Hospital, 151-A, Sri Ram Street, Tirupthi.</v>
      </c>
      <c r="N95">
        <f>K!N95</f>
        <v>0</v>
      </c>
      <c r="O95">
        <f>K!O95</f>
        <v>0</v>
      </c>
      <c r="P95">
        <f>K!P95</f>
        <v>0</v>
      </c>
      <c r="Q95">
        <f>K!Q95</f>
        <v>0</v>
      </c>
      <c r="R95">
        <f>K!R95</f>
        <v>0</v>
      </c>
      <c r="S95">
        <f>K!S95</f>
        <v>0</v>
      </c>
      <c r="T95">
        <f>K!T95</f>
        <v>0</v>
      </c>
      <c r="U95">
        <f>K!U95</f>
        <v>0</v>
      </c>
      <c r="V95">
        <f>K!V95</f>
        <v>0</v>
      </c>
      <c r="W95">
        <f>K!W95</f>
        <v>0</v>
      </c>
      <c r="X95">
        <f>K!X95</f>
        <v>0</v>
      </c>
      <c r="Y95">
        <f>K!Y95</f>
        <v>0</v>
      </c>
      <c r="Z95">
        <f>K!Z95</f>
        <v>0</v>
      </c>
      <c r="AA95">
        <f>K!AA95</f>
        <v>0</v>
      </c>
    </row>
    <row r="96" spans="1:27" ht="12.75">
      <c r="A96">
        <f>K!A96</f>
        <v>0</v>
      </c>
      <c r="B96" t="str">
        <f>K!B96</f>
        <v>Project Officer</v>
      </c>
      <c r="C96">
        <f>K!C96</f>
        <v>1</v>
      </c>
      <c r="D96">
        <f>K!D96</f>
        <v>0</v>
      </c>
      <c r="E96">
        <f>K!E96</f>
        <v>0</v>
      </c>
      <c r="F96">
        <f>K!F96</f>
        <v>0</v>
      </c>
      <c r="G96">
        <f>K!G96</f>
        <v>0</v>
      </c>
      <c r="H96">
        <f>K!H96</f>
        <v>0</v>
      </c>
      <c r="I96">
        <f>K!I96</f>
        <v>0</v>
      </c>
      <c r="J96">
        <f>K!J96</f>
        <v>0</v>
      </c>
      <c r="K96">
        <f>K!K96</f>
        <v>0</v>
      </c>
      <c r="L96">
        <f>K!L96</f>
        <v>95</v>
      </c>
      <c r="M96" t="str">
        <f>K!M96</f>
        <v>Navya Nethralaya 2-2-349, K.V. Layout, (Near LIC Office) Tirupathi</v>
      </c>
      <c r="N96">
        <f>K!N96</f>
        <v>0</v>
      </c>
      <c r="O96">
        <f>K!O96</f>
        <v>0</v>
      </c>
      <c r="P96">
        <f>K!P96</f>
        <v>0</v>
      </c>
      <c r="Q96">
        <f>K!Q96</f>
        <v>0</v>
      </c>
      <c r="R96">
        <f>K!R96</f>
        <v>0</v>
      </c>
      <c r="S96">
        <f>K!S96</f>
        <v>0</v>
      </c>
      <c r="T96">
        <f>K!T96</f>
        <v>0</v>
      </c>
      <c r="U96">
        <f>K!U96</f>
        <v>0</v>
      </c>
      <c r="V96">
        <f>K!V96</f>
        <v>0</v>
      </c>
      <c r="W96">
        <f>K!W96</f>
        <v>0</v>
      </c>
      <c r="X96">
        <f>K!X96</f>
        <v>0</v>
      </c>
      <c r="Y96">
        <f>K!Y96</f>
        <v>0</v>
      </c>
      <c r="Z96">
        <f>K!Z96</f>
        <v>0</v>
      </c>
      <c r="AA96">
        <f>K!AA96</f>
        <v>0</v>
      </c>
    </row>
    <row r="97" spans="1:27" ht="12.75">
      <c r="A97">
        <f>K!A97</f>
        <v>0</v>
      </c>
      <c r="B97" t="str">
        <f>K!B97</f>
        <v>R.J.D.S.E.</v>
      </c>
      <c r="C97">
        <f>K!C97</f>
        <v>1</v>
      </c>
      <c r="D97">
        <f>K!D97</f>
        <v>0</v>
      </c>
      <c r="E97">
        <f>K!E97</f>
        <v>1</v>
      </c>
      <c r="F97" t="str">
        <f>K!F97</f>
        <v>Father</v>
      </c>
      <c r="G97" t="str">
        <f>K!G97</f>
        <v>his</v>
      </c>
      <c r="H97" t="str">
        <f>K!H97</f>
        <v>her</v>
      </c>
      <c r="I97">
        <f>K!I97</f>
        <v>0</v>
      </c>
      <c r="J97">
        <f>K!J97</f>
        <v>0</v>
      </c>
      <c r="K97">
        <f>K!K97</f>
        <v>0</v>
      </c>
      <c r="L97">
        <f>K!L97</f>
        <v>96</v>
      </c>
      <c r="M97" t="str">
        <f>K!M97</f>
        <v>New Life Hospital, Kamal Theatre Complex, Chaderghat, Hyderabad.</v>
      </c>
      <c r="N97">
        <f>K!N97</f>
        <v>0</v>
      </c>
      <c r="O97">
        <f>K!O97</f>
        <v>0</v>
      </c>
      <c r="P97">
        <f>K!P97</f>
        <v>0</v>
      </c>
      <c r="Q97">
        <f>K!Q97</f>
        <v>0</v>
      </c>
      <c r="R97">
        <f>K!R97</f>
        <v>0</v>
      </c>
      <c r="S97">
        <f>K!S97</f>
        <v>0</v>
      </c>
      <c r="T97">
        <f>K!T97</f>
        <v>0</v>
      </c>
      <c r="U97">
        <f>K!U97</f>
        <v>0</v>
      </c>
      <c r="V97">
        <f>K!V97</f>
        <v>0</v>
      </c>
      <c r="W97">
        <f>K!W97</f>
        <v>0</v>
      </c>
      <c r="X97">
        <f>K!X97</f>
        <v>0</v>
      </c>
      <c r="Y97">
        <f>K!Y97</f>
        <v>0</v>
      </c>
      <c r="Z97">
        <f>K!Z97</f>
        <v>0</v>
      </c>
      <c r="AA97">
        <f>K!AA97</f>
        <v>0</v>
      </c>
    </row>
    <row r="98" spans="1:27" ht="12.75">
      <c r="A98">
        <f>K!A98</f>
        <v>0</v>
      </c>
      <c r="B98">
        <f>K!B98</f>
        <v>0</v>
      </c>
      <c r="C98">
        <f>K!C98</f>
        <v>0</v>
      </c>
      <c r="D98">
        <f>K!D98</f>
        <v>0</v>
      </c>
      <c r="E98">
        <f>K!E98</f>
        <v>2</v>
      </c>
      <c r="F98" t="str">
        <f>K!F98</f>
        <v>Mother</v>
      </c>
      <c r="G98" t="str">
        <f>K!G98</f>
        <v>her</v>
      </c>
      <c r="H98">
        <f>K!H98</f>
        <v>0</v>
      </c>
      <c r="I98">
        <f>K!I98</f>
        <v>0</v>
      </c>
      <c r="J98">
        <f>K!J98</f>
        <v>0</v>
      </c>
      <c r="K98">
        <f>K!K98</f>
        <v>0</v>
      </c>
      <c r="L98">
        <f>K!L98</f>
        <v>97</v>
      </c>
      <c r="M98" t="str">
        <f>K!M98</f>
        <v>Nightingale Hospital, 17-1-383/N.S/3 &amp; 4, Opp. Amber Biscult Factory, Nagarjuna Sagar Road, Hyderabad.</v>
      </c>
      <c r="N98">
        <f>K!N98</f>
        <v>0</v>
      </c>
      <c r="O98">
        <f>K!O98</f>
        <v>0</v>
      </c>
      <c r="P98">
        <f>K!P98</f>
        <v>0</v>
      </c>
      <c r="Q98">
        <f>K!Q98</f>
        <v>0</v>
      </c>
      <c r="R98">
        <f>K!R98</f>
        <v>0</v>
      </c>
      <c r="S98">
        <f>K!S98</f>
        <v>0</v>
      </c>
      <c r="T98">
        <f>K!T98</f>
        <v>0</v>
      </c>
      <c r="U98">
        <f>K!U98</f>
        <v>0</v>
      </c>
      <c r="V98">
        <f>K!V98</f>
        <v>0</v>
      </c>
      <c r="W98">
        <f>K!W98</f>
        <v>0</v>
      </c>
      <c r="X98">
        <f>K!X98</f>
        <v>0</v>
      </c>
      <c r="Y98">
        <f>K!Y98</f>
        <v>0</v>
      </c>
      <c r="Z98">
        <f>K!Z98</f>
        <v>0</v>
      </c>
      <c r="AA98">
        <f>K!AA98</f>
        <v>0</v>
      </c>
    </row>
    <row r="99" spans="1:27" ht="12.75">
      <c r="A99">
        <f>K!A99</f>
        <v>0</v>
      </c>
      <c r="B99">
        <f>K!B99</f>
        <v>0</v>
      </c>
      <c r="C99">
        <f>K!C99</f>
        <v>0</v>
      </c>
      <c r="D99">
        <f>K!D99</f>
        <v>0</v>
      </c>
      <c r="E99">
        <f>K!E99</f>
        <v>3</v>
      </c>
      <c r="F99" t="str">
        <f>K!F99</f>
        <v>self</v>
      </c>
      <c r="G99" t="str">
        <f>K!G99</f>
        <v>his</v>
      </c>
      <c r="H99">
        <f>K!H99</f>
        <v>0</v>
      </c>
      <c r="I99">
        <f>K!I99</f>
        <v>0</v>
      </c>
      <c r="J99">
        <f>K!J99</f>
        <v>0</v>
      </c>
      <c r="K99">
        <f>K!K99</f>
        <v>0</v>
      </c>
      <c r="L99">
        <f>K!L99</f>
        <v>98</v>
      </c>
      <c r="M99" t="str">
        <f>K!M99</f>
        <v>NRI General Hospital, Chinakakani, Guntur District.</v>
      </c>
      <c r="N99">
        <f>K!N99</f>
        <v>0</v>
      </c>
      <c r="O99">
        <f>K!O99</f>
        <v>0</v>
      </c>
      <c r="P99">
        <f>K!P99</f>
        <v>0</v>
      </c>
      <c r="Q99">
        <f>K!Q99</f>
        <v>0</v>
      </c>
      <c r="R99">
        <f>K!R99</f>
        <v>0</v>
      </c>
      <c r="S99">
        <f>K!S99</f>
        <v>0</v>
      </c>
      <c r="T99">
        <f>K!T99</f>
        <v>0</v>
      </c>
      <c r="U99">
        <f>K!U99</f>
        <v>0</v>
      </c>
      <c r="V99">
        <f>K!V99</f>
        <v>0</v>
      </c>
      <c r="W99">
        <f>K!W99</f>
        <v>0</v>
      </c>
      <c r="X99">
        <f>K!X99</f>
        <v>0</v>
      </c>
      <c r="Y99">
        <f>K!Y99</f>
        <v>0</v>
      </c>
      <c r="Z99">
        <f>K!Z99</f>
        <v>0</v>
      </c>
      <c r="AA99">
        <f>K!AA99</f>
        <v>0</v>
      </c>
    </row>
    <row r="100" spans="1:27" ht="12.75">
      <c r="A100">
        <f>K!A100</f>
        <v>0</v>
      </c>
      <c r="B100">
        <f>K!B100</f>
        <v>0</v>
      </c>
      <c r="C100">
        <f>K!C100</f>
        <v>0</v>
      </c>
      <c r="D100">
        <f>K!D100</f>
        <v>0</v>
      </c>
      <c r="E100">
        <f>K!E100</f>
        <v>4</v>
      </c>
      <c r="F100" t="str">
        <f>K!F100</f>
        <v>Legal Hier</v>
      </c>
      <c r="G100" t="str">
        <f>K!G100</f>
        <v>her</v>
      </c>
      <c r="H100">
        <f>K!H100</f>
        <v>0</v>
      </c>
      <c r="I100">
        <f>K!I100</f>
        <v>0</v>
      </c>
      <c r="J100">
        <f>K!J100</f>
        <v>0</v>
      </c>
      <c r="K100">
        <f>K!K100</f>
        <v>0</v>
      </c>
      <c r="L100">
        <f>K!L100</f>
        <v>99</v>
      </c>
      <c r="M100" t="str">
        <f>K!M100</f>
        <v>Padma Chandra Super Specialty Hospital, Budhawarpet, Kurnool.</v>
      </c>
      <c r="N100">
        <f>K!N100</f>
        <v>0</v>
      </c>
      <c r="O100">
        <f>K!O100</f>
        <v>0</v>
      </c>
      <c r="P100">
        <f>K!P100</f>
        <v>0</v>
      </c>
      <c r="Q100">
        <f>K!Q100</f>
        <v>0</v>
      </c>
      <c r="R100">
        <f>K!R100</f>
        <v>0</v>
      </c>
      <c r="S100">
        <f>K!S100</f>
        <v>0</v>
      </c>
      <c r="T100">
        <f>K!T100</f>
        <v>0</v>
      </c>
      <c r="U100">
        <f>K!U100</f>
        <v>0</v>
      </c>
      <c r="V100">
        <f>K!V100</f>
        <v>0</v>
      </c>
      <c r="W100">
        <f>K!W100</f>
        <v>0</v>
      </c>
      <c r="X100">
        <f>K!X100</f>
        <v>0</v>
      </c>
      <c r="Y100">
        <f>K!Y100</f>
        <v>0</v>
      </c>
      <c r="Z100">
        <f>K!Z100</f>
        <v>0</v>
      </c>
      <c r="AA100">
        <f>K!AA100</f>
        <v>0</v>
      </c>
    </row>
    <row r="101" spans="1:27" ht="12.75">
      <c r="A101">
        <f>K!A101</f>
        <v>1</v>
      </c>
      <c r="B101" t="str">
        <f>K!B101</f>
        <v>Adilabad District</v>
      </c>
      <c r="C101" t="str">
        <f>K!C101</f>
        <v>Adilabad</v>
      </c>
      <c r="D101">
        <f>K!D101</f>
        <v>0</v>
      </c>
      <c r="E101">
        <f>K!E101</f>
        <v>5</v>
      </c>
      <c r="F101" t="str">
        <f>K!F101</f>
        <v>Husband</v>
      </c>
      <c r="G101" t="str">
        <f>K!G101</f>
        <v>his</v>
      </c>
      <c r="H101">
        <f>K!H101</f>
        <v>0</v>
      </c>
      <c r="I101">
        <f>K!I101</f>
        <v>0</v>
      </c>
      <c r="J101">
        <f>K!J101</f>
        <v>0</v>
      </c>
      <c r="K101">
        <f>K!K101</f>
        <v>0</v>
      </c>
      <c r="L101">
        <f>K!L101</f>
        <v>100</v>
      </c>
      <c r="M101" t="str">
        <f>K!M101</f>
        <v>Partha Dental Hospital &amp; Research Centre,  Rama Talkies Circle , Viskhapatanam </v>
      </c>
      <c r="N101">
        <f>K!N101</f>
        <v>0</v>
      </c>
      <c r="O101">
        <f>K!O101</f>
        <v>0</v>
      </c>
      <c r="P101">
        <f>K!P101</f>
        <v>0</v>
      </c>
      <c r="Q101">
        <f>K!Q101</f>
        <v>0</v>
      </c>
      <c r="R101">
        <f>K!R101</f>
        <v>0</v>
      </c>
      <c r="S101">
        <f>K!S101</f>
        <v>0</v>
      </c>
      <c r="T101">
        <f>K!T101</f>
        <v>0</v>
      </c>
      <c r="U101">
        <f>K!U101</f>
        <v>0</v>
      </c>
      <c r="V101">
        <f>K!V101</f>
        <v>0</v>
      </c>
      <c r="W101">
        <f>K!W101</f>
        <v>0</v>
      </c>
      <c r="X101">
        <f>K!X101</f>
        <v>0</v>
      </c>
      <c r="Y101">
        <f>K!Y101</f>
        <v>0</v>
      </c>
      <c r="Z101">
        <f>K!Z101</f>
        <v>0</v>
      </c>
      <c r="AA101">
        <f>K!AA101</f>
        <v>0</v>
      </c>
    </row>
    <row r="102" spans="1:27" ht="12.75">
      <c r="A102">
        <f>K!A102</f>
        <v>2</v>
      </c>
      <c r="B102" t="str">
        <f>K!B102</f>
        <v>Ananthapur District</v>
      </c>
      <c r="C102" t="str">
        <f>K!C102</f>
        <v>Ananthapur</v>
      </c>
      <c r="D102">
        <f>K!D102</f>
        <v>0</v>
      </c>
      <c r="E102">
        <f>K!E102</f>
        <v>6</v>
      </c>
      <c r="F102" t="str">
        <f>K!F102</f>
        <v>Wife</v>
      </c>
      <c r="G102" t="str">
        <f>K!G102</f>
        <v>her</v>
      </c>
      <c r="H102">
        <f>K!H102</f>
        <v>0</v>
      </c>
      <c r="I102">
        <f>K!I102</f>
        <v>0</v>
      </c>
      <c r="J102">
        <f>K!J102</f>
        <v>0</v>
      </c>
      <c r="K102">
        <f>K!K102</f>
        <v>0</v>
      </c>
      <c r="L102">
        <f>K!L102</f>
        <v>101</v>
      </c>
      <c r="M102" t="str">
        <f>K!M102</f>
        <v>Partha Dental Hospital &amp; Research Centre, 600/44/77, P.K. Layout,Tirupathi.</v>
      </c>
      <c r="N102">
        <f>K!N102</f>
        <v>0</v>
      </c>
      <c r="O102">
        <f>K!O102</f>
        <v>0</v>
      </c>
      <c r="P102">
        <f>K!P102</f>
        <v>0</v>
      </c>
      <c r="Q102">
        <f>K!Q102</f>
        <v>0</v>
      </c>
      <c r="R102">
        <f>K!R102</f>
        <v>0</v>
      </c>
      <c r="S102">
        <f>K!S102</f>
        <v>0</v>
      </c>
      <c r="T102">
        <f>K!T102</f>
        <v>0</v>
      </c>
      <c r="U102">
        <f>K!U102</f>
        <v>0</v>
      </c>
      <c r="V102">
        <f>K!V102</f>
        <v>0</v>
      </c>
      <c r="W102">
        <f>K!W102</f>
        <v>0</v>
      </c>
      <c r="X102">
        <f>K!X102</f>
        <v>0</v>
      </c>
      <c r="Y102">
        <f>K!Y102</f>
        <v>0</v>
      </c>
      <c r="Z102">
        <f>K!Z102</f>
        <v>0</v>
      </c>
      <c r="AA102">
        <f>K!AA102</f>
        <v>0</v>
      </c>
    </row>
    <row r="103" spans="1:27" ht="12.75">
      <c r="A103">
        <f>K!A103</f>
        <v>3</v>
      </c>
      <c r="B103" t="str">
        <f>K!B103</f>
        <v>APSR Nellore District</v>
      </c>
      <c r="C103" t="str">
        <f>K!C103</f>
        <v>Nellore</v>
      </c>
      <c r="D103">
        <f>K!D103</f>
        <v>0</v>
      </c>
      <c r="E103">
        <f>K!E103</f>
        <v>7</v>
      </c>
      <c r="F103" t="str">
        <f>K!F103</f>
        <v>Son</v>
      </c>
      <c r="G103" t="str">
        <f>K!G103</f>
        <v>his</v>
      </c>
      <c r="H103">
        <f>K!H103</f>
        <v>0</v>
      </c>
      <c r="I103">
        <f>K!I103</f>
        <v>0</v>
      </c>
      <c r="J103">
        <f>K!J103</f>
        <v>0</v>
      </c>
      <c r="K103">
        <f>K!K103</f>
        <v>0</v>
      </c>
      <c r="L103">
        <f>K!L103</f>
        <v>102</v>
      </c>
      <c r="M103" t="str">
        <f>K!M103</f>
        <v>Pinamaneni Care Hospital, Siddhartha Nagar, Vijayawada</v>
      </c>
      <c r="N103">
        <f>K!N103</f>
        <v>0</v>
      </c>
      <c r="O103">
        <f>K!O103</f>
        <v>0</v>
      </c>
      <c r="P103">
        <f>K!P103</f>
        <v>0</v>
      </c>
      <c r="Q103">
        <f>K!Q103</f>
        <v>0</v>
      </c>
      <c r="R103">
        <f>K!R103</f>
        <v>0</v>
      </c>
      <c r="S103">
        <f>K!S103</f>
        <v>0</v>
      </c>
      <c r="T103">
        <f>K!T103</f>
        <v>0</v>
      </c>
      <c r="U103">
        <f>K!U103</f>
        <v>0</v>
      </c>
      <c r="V103">
        <f>K!V103</f>
        <v>0</v>
      </c>
      <c r="W103">
        <f>K!W103</f>
        <v>0</v>
      </c>
      <c r="X103">
        <f>K!X103</f>
        <v>0</v>
      </c>
      <c r="Y103">
        <f>K!Y103</f>
        <v>0</v>
      </c>
      <c r="Z103">
        <f>K!Z103</f>
        <v>0</v>
      </c>
      <c r="AA103">
        <f>K!AA103</f>
        <v>0</v>
      </c>
    </row>
    <row r="104" spans="1:27" ht="12.75">
      <c r="A104">
        <f>K!A104</f>
        <v>4</v>
      </c>
      <c r="B104" t="str">
        <f>K!B104</f>
        <v>Chittoor District</v>
      </c>
      <c r="C104" t="str">
        <f>K!C104</f>
        <v>Chittoor</v>
      </c>
      <c r="D104">
        <f>K!D104</f>
        <v>0</v>
      </c>
      <c r="E104">
        <f>K!E104</f>
        <v>8</v>
      </c>
      <c r="F104" t="str">
        <f>K!F104</f>
        <v>Daughter</v>
      </c>
      <c r="G104" t="str">
        <f>K!G104</f>
        <v>her</v>
      </c>
      <c r="H104">
        <f>K!H104</f>
        <v>0</v>
      </c>
      <c r="I104">
        <f>K!I104</f>
        <v>0</v>
      </c>
      <c r="J104">
        <f>K!J104</f>
        <v>0</v>
      </c>
      <c r="K104">
        <f>K!K104</f>
        <v>0</v>
      </c>
      <c r="L104">
        <f>K!L104</f>
        <v>103</v>
      </c>
      <c r="M104" t="str">
        <f>K!M104</f>
        <v>Poulomi Hospital, Rukminipuri Colony, Dr. A.S. Rao Nagar, Main Road, Secunderabad.</v>
      </c>
      <c r="N104">
        <f>K!N104</f>
        <v>0</v>
      </c>
      <c r="O104">
        <f>K!O104</f>
        <v>0</v>
      </c>
      <c r="P104">
        <f>K!P104</f>
        <v>0</v>
      </c>
      <c r="Q104">
        <f>K!Q104</f>
        <v>0</v>
      </c>
      <c r="R104">
        <f>K!R104</f>
        <v>0</v>
      </c>
      <c r="S104">
        <f>K!S104</f>
        <v>0</v>
      </c>
      <c r="T104">
        <f>K!T104</f>
        <v>0</v>
      </c>
      <c r="U104">
        <f>K!U104</f>
        <v>0</v>
      </c>
      <c r="V104">
        <f>K!V104</f>
        <v>0</v>
      </c>
      <c r="W104">
        <f>K!W104</f>
        <v>0</v>
      </c>
      <c r="X104">
        <f>K!X104</f>
        <v>0</v>
      </c>
      <c r="Y104">
        <f>K!Y104</f>
        <v>0</v>
      </c>
      <c r="Z104">
        <f>K!Z104</f>
        <v>0</v>
      </c>
      <c r="AA104">
        <f>K!AA104</f>
        <v>0</v>
      </c>
    </row>
    <row r="105" spans="1:27" ht="12.75">
      <c r="A105">
        <f>K!A105</f>
        <v>5</v>
      </c>
      <c r="B105" t="str">
        <f>K!B105</f>
        <v>East Godavari District</v>
      </c>
      <c r="C105" t="str">
        <f>K!C105</f>
        <v>Kakinada</v>
      </c>
      <c r="D105">
        <f>K!D105</f>
        <v>0</v>
      </c>
      <c r="E105">
        <f>K!E105</f>
        <v>9</v>
      </c>
      <c r="F105" t="str">
        <f>K!F105</f>
        <v>Widower</v>
      </c>
      <c r="G105" t="str">
        <f>K!G105</f>
        <v>her</v>
      </c>
      <c r="H105">
        <f>K!H105</f>
        <v>0</v>
      </c>
      <c r="I105">
        <f>K!I105</f>
        <v>0</v>
      </c>
      <c r="J105">
        <f>K!J105</f>
        <v>0</v>
      </c>
      <c r="K105">
        <f>K!K105</f>
        <v>0</v>
      </c>
      <c r="L105">
        <f>K!L105</f>
        <v>104</v>
      </c>
      <c r="M105" t="str">
        <f>K!M105</f>
        <v>Pragna Children's Hospital, 6-3-347/22/B/1, Dwarkapuri Colony, Near Sai Baba Temple, Punjagutta, Hyderabad</v>
      </c>
      <c r="N105">
        <f>K!N105</f>
        <v>0</v>
      </c>
      <c r="O105">
        <f>K!O105</f>
        <v>0</v>
      </c>
      <c r="P105">
        <f>K!P105</f>
        <v>0</v>
      </c>
      <c r="Q105">
        <f>K!Q105</f>
        <v>0</v>
      </c>
      <c r="R105">
        <f>K!R105</f>
        <v>0</v>
      </c>
      <c r="S105">
        <f>K!S105</f>
        <v>0</v>
      </c>
      <c r="T105">
        <f>K!T105</f>
        <v>0</v>
      </c>
      <c r="U105">
        <f>K!U105</f>
        <v>0</v>
      </c>
      <c r="V105">
        <f>K!V105</f>
        <v>0</v>
      </c>
      <c r="W105">
        <f>K!W105</f>
        <v>0</v>
      </c>
      <c r="X105">
        <f>K!X105</f>
        <v>0</v>
      </c>
      <c r="Y105">
        <f>K!Y105</f>
        <v>0</v>
      </c>
      <c r="Z105">
        <f>K!Z105</f>
        <v>0</v>
      </c>
      <c r="AA105">
        <f>K!AA105</f>
        <v>0</v>
      </c>
    </row>
    <row r="106" spans="1:27" ht="12.75">
      <c r="A106">
        <f>K!A106</f>
        <v>6</v>
      </c>
      <c r="B106" t="str">
        <f>K!B106</f>
        <v>Guntur District</v>
      </c>
      <c r="C106" t="str">
        <f>K!C106</f>
        <v>Guntur</v>
      </c>
      <c r="D106">
        <f>K!D106</f>
        <v>0</v>
      </c>
      <c r="E106">
        <f>K!E106</f>
        <v>10</v>
      </c>
      <c r="F106" t="str">
        <f>K!F106</f>
        <v>Nephew</v>
      </c>
      <c r="G106" t="str">
        <f>K!G106</f>
        <v>his</v>
      </c>
      <c r="H106">
        <f>K!H106</f>
        <v>0</v>
      </c>
      <c r="I106">
        <f>K!I106</f>
        <v>0</v>
      </c>
      <c r="J106">
        <f>K!J106</f>
        <v>0</v>
      </c>
      <c r="K106">
        <f>K!K106</f>
        <v>0</v>
      </c>
      <c r="L106">
        <f>K!L106</f>
        <v>105</v>
      </c>
      <c r="M106" t="str">
        <f>K!M106</f>
        <v>Premier Hospital, Masab tank, Humayun Nagar, Mehdipatnam, Hyderabad.</v>
      </c>
      <c r="N106">
        <f>K!N106</f>
        <v>0</v>
      </c>
      <c r="O106">
        <f>K!O106</f>
        <v>0</v>
      </c>
      <c r="P106">
        <f>K!P106</f>
        <v>0</v>
      </c>
      <c r="Q106">
        <f>K!Q106</f>
        <v>0</v>
      </c>
      <c r="R106">
        <f>K!R106</f>
        <v>0</v>
      </c>
      <c r="S106">
        <f>K!S106</f>
        <v>0</v>
      </c>
      <c r="T106">
        <f>K!T106</f>
        <v>0</v>
      </c>
      <c r="U106">
        <f>K!U106</f>
        <v>0</v>
      </c>
      <c r="V106">
        <f>K!V106</f>
        <v>0</v>
      </c>
      <c r="W106">
        <f>K!W106</f>
        <v>0</v>
      </c>
      <c r="X106">
        <f>K!X106</f>
        <v>0</v>
      </c>
      <c r="Y106">
        <f>K!Y106</f>
        <v>0</v>
      </c>
      <c r="Z106">
        <f>K!Z106</f>
        <v>0</v>
      </c>
      <c r="AA106">
        <f>K!AA106</f>
        <v>0</v>
      </c>
    </row>
    <row r="107" spans="1:27" ht="12.75">
      <c r="A107">
        <f>K!A107</f>
        <v>7</v>
      </c>
      <c r="B107" t="str">
        <f>K!B107</f>
        <v>Hyderabad District</v>
      </c>
      <c r="C107" t="str">
        <f>K!C107</f>
        <v>Hyderabad</v>
      </c>
      <c r="D107">
        <f>K!D107</f>
        <v>0</v>
      </c>
      <c r="E107">
        <f>K!E107</f>
        <v>11</v>
      </c>
      <c r="F107" t="str">
        <f>K!F107</f>
        <v>Niece</v>
      </c>
      <c r="G107" t="str">
        <f>K!G107</f>
        <v>her</v>
      </c>
      <c r="H107">
        <f>K!H107</f>
        <v>0</v>
      </c>
      <c r="I107">
        <f>K!I107</f>
        <v>0</v>
      </c>
      <c r="J107">
        <f>K!J107</f>
        <v>0</v>
      </c>
      <c r="K107">
        <f>K!K107</f>
        <v>0</v>
      </c>
      <c r="L107">
        <f>K!L107</f>
        <v>106</v>
      </c>
      <c r="M107" t="str">
        <f>K!M107</f>
        <v>Purna Heart Institute Kovelamudivari Street, Suryaraopet,Vijayawada  </v>
      </c>
      <c r="N107">
        <f>K!N107</f>
        <v>0</v>
      </c>
      <c r="O107">
        <f>K!O107</f>
        <v>0</v>
      </c>
      <c r="P107">
        <f>K!P107</f>
        <v>0</v>
      </c>
      <c r="Q107">
        <f>K!Q107</f>
        <v>0</v>
      </c>
      <c r="R107">
        <f>K!R107</f>
        <v>0</v>
      </c>
      <c r="S107">
        <f>K!S107</f>
        <v>0</v>
      </c>
      <c r="T107">
        <f>K!T107</f>
        <v>0</v>
      </c>
      <c r="U107">
        <f>K!U107</f>
        <v>0</v>
      </c>
      <c r="V107">
        <f>K!V107</f>
        <v>0</v>
      </c>
      <c r="W107">
        <f>K!W107</f>
        <v>0</v>
      </c>
      <c r="X107">
        <f>K!X107</f>
        <v>0</v>
      </c>
      <c r="Y107">
        <f>K!Y107</f>
        <v>0</v>
      </c>
      <c r="Z107">
        <f>K!Z107</f>
        <v>0</v>
      </c>
      <c r="AA107">
        <f>K!AA107</f>
        <v>0</v>
      </c>
    </row>
    <row r="108" spans="1:27" ht="12.75">
      <c r="A108">
        <f>K!A108</f>
        <v>8</v>
      </c>
      <c r="B108" t="str">
        <f>K!B108</f>
        <v>Kareemnagar District</v>
      </c>
      <c r="C108" t="str">
        <f>K!C108</f>
        <v>Kareem Nagar</v>
      </c>
      <c r="D108">
        <f>K!D108</f>
        <v>0</v>
      </c>
      <c r="E108">
        <f>K!E108</f>
        <v>0</v>
      </c>
      <c r="F108">
        <f>K!F108</f>
        <v>0</v>
      </c>
      <c r="G108">
        <f>K!G108</f>
        <v>0</v>
      </c>
      <c r="H108">
        <f>K!H108</f>
        <v>0</v>
      </c>
      <c r="I108">
        <f>K!I108</f>
        <v>0</v>
      </c>
      <c r="J108">
        <f>K!J108</f>
        <v>0</v>
      </c>
      <c r="K108">
        <f>K!K108</f>
        <v>0</v>
      </c>
      <c r="L108">
        <f>K!L108</f>
        <v>107</v>
      </c>
      <c r="M108" t="str">
        <f>K!M108</f>
        <v>R.K. Super Speciality Dental Hospital, Andhra Bank Complex, Kothapet Cross Roads, Hyderabad</v>
      </c>
      <c r="N108">
        <f>K!N108</f>
        <v>0</v>
      </c>
      <c r="O108">
        <f>K!O108</f>
        <v>0</v>
      </c>
      <c r="P108">
        <f>K!P108</f>
        <v>0</v>
      </c>
      <c r="Q108">
        <f>K!Q108</f>
        <v>0</v>
      </c>
      <c r="R108">
        <f>K!R108</f>
        <v>0</v>
      </c>
      <c r="S108">
        <f>K!S108</f>
        <v>0</v>
      </c>
      <c r="T108">
        <f>K!T108</f>
        <v>0</v>
      </c>
      <c r="U108">
        <f>K!U108</f>
        <v>0</v>
      </c>
      <c r="V108">
        <f>K!V108</f>
        <v>0</v>
      </c>
      <c r="W108">
        <f>K!W108</f>
        <v>0</v>
      </c>
      <c r="X108">
        <f>K!X108</f>
        <v>0</v>
      </c>
      <c r="Y108">
        <f>K!Y108</f>
        <v>0</v>
      </c>
      <c r="Z108">
        <f>K!Z108</f>
        <v>0</v>
      </c>
      <c r="AA108">
        <f>K!AA108</f>
        <v>0</v>
      </c>
    </row>
    <row r="109" spans="1:27" ht="12.75">
      <c r="A109">
        <f>K!A109</f>
        <v>9</v>
      </c>
      <c r="B109" t="str">
        <f>K!B109</f>
        <v>Khammam District</v>
      </c>
      <c r="C109" t="str">
        <f>K!C109</f>
        <v>Khammam</v>
      </c>
      <c r="D109">
        <f>K!D109</f>
        <v>0</v>
      </c>
      <c r="E109">
        <f>K!E109</f>
        <v>0</v>
      </c>
      <c r="F109">
        <f>K!F109</f>
        <v>0</v>
      </c>
      <c r="G109">
        <f>K!G109</f>
        <v>0</v>
      </c>
      <c r="H109">
        <f>K!H109</f>
        <v>0</v>
      </c>
      <c r="I109">
        <f>K!I109</f>
        <v>0</v>
      </c>
      <c r="J109">
        <f>K!J109</f>
        <v>0</v>
      </c>
      <c r="K109">
        <f>K!K109</f>
        <v>0</v>
      </c>
      <c r="L109">
        <f>K!L109</f>
        <v>108</v>
      </c>
      <c r="M109" t="str">
        <f>K!M109</f>
        <v>Rainbow Children Hospital,Banjara Hills, Hyderabad</v>
      </c>
      <c r="N109">
        <f>K!N109</f>
        <v>0</v>
      </c>
      <c r="O109">
        <f>K!O109</f>
        <v>0</v>
      </c>
      <c r="P109">
        <f>K!P109</f>
        <v>0</v>
      </c>
      <c r="Q109">
        <f>K!Q109</f>
        <v>0</v>
      </c>
      <c r="R109">
        <f>K!R109</f>
        <v>0</v>
      </c>
      <c r="S109">
        <f>K!S109</f>
        <v>0</v>
      </c>
      <c r="T109">
        <f>K!T109</f>
        <v>0</v>
      </c>
      <c r="U109">
        <f>K!U109</f>
        <v>0</v>
      </c>
      <c r="V109">
        <f>K!V109</f>
        <v>0</v>
      </c>
      <c r="W109">
        <f>K!W109</f>
        <v>0</v>
      </c>
      <c r="X109">
        <f>K!X109</f>
        <v>0</v>
      </c>
      <c r="Y109">
        <f>K!Y109</f>
        <v>0</v>
      </c>
      <c r="Z109">
        <f>K!Z109</f>
        <v>0</v>
      </c>
      <c r="AA109">
        <f>K!AA109</f>
        <v>0</v>
      </c>
    </row>
    <row r="110" spans="1:27" ht="12.75">
      <c r="A110">
        <f>K!A110</f>
        <v>10</v>
      </c>
      <c r="B110" t="str">
        <f>K!B110</f>
        <v>Krishna District</v>
      </c>
      <c r="C110" t="str">
        <f>K!C110</f>
        <v>Machilipatnam</v>
      </c>
      <c r="D110">
        <f>K!D110</f>
        <v>0</v>
      </c>
      <c r="E110">
        <f>K!E110</f>
        <v>0</v>
      </c>
      <c r="F110">
        <f>K!F110</f>
        <v>0</v>
      </c>
      <c r="G110">
        <f>K!G110</f>
        <v>0</v>
      </c>
      <c r="H110">
        <f>K!H110</f>
        <v>0</v>
      </c>
      <c r="I110">
        <f>K!I110</f>
        <v>0</v>
      </c>
      <c r="J110">
        <f>K!J110</f>
        <v>0</v>
      </c>
      <c r="K110">
        <f>K!K110</f>
        <v>0</v>
      </c>
      <c r="L110">
        <f>K!L110</f>
        <v>109</v>
      </c>
      <c r="M110" t="str">
        <f>K!M110</f>
        <v>Raju Neuro &amp; Multispeciality Hospital,and Raju Emergency Hospital, 76-4-7, Gandhipuram-II, Rajahmundry</v>
      </c>
      <c r="N110">
        <f>K!N110</f>
        <v>0</v>
      </c>
      <c r="O110">
        <f>K!O110</f>
        <v>0</v>
      </c>
      <c r="P110">
        <f>K!P110</f>
        <v>0</v>
      </c>
      <c r="Q110">
        <f>K!Q110</f>
        <v>0</v>
      </c>
      <c r="R110">
        <f>K!R110</f>
        <v>0</v>
      </c>
      <c r="S110">
        <f>K!S110</f>
        <v>0</v>
      </c>
      <c r="T110">
        <f>K!T110</f>
        <v>0</v>
      </c>
      <c r="U110">
        <f>K!U110</f>
        <v>0</v>
      </c>
      <c r="V110">
        <f>K!V110</f>
        <v>0</v>
      </c>
      <c r="W110">
        <f>K!W110</f>
        <v>0</v>
      </c>
      <c r="X110">
        <f>K!X110</f>
        <v>0</v>
      </c>
      <c r="Y110">
        <f>K!Y110</f>
        <v>0</v>
      </c>
      <c r="Z110">
        <f>K!Z110</f>
        <v>0</v>
      </c>
      <c r="AA110">
        <f>K!AA110</f>
        <v>0</v>
      </c>
    </row>
    <row r="111" spans="1:27" ht="12.75">
      <c r="A111">
        <f>K!A111</f>
        <v>11</v>
      </c>
      <c r="B111" t="str">
        <f>K!B111</f>
        <v>Kurnool District</v>
      </c>
      <c r="C111" t="str">
        <f>K!C111</f>
        <v>Kurnool</v>
      </c>
      <c r="D111">
        <f>K!D111</f>
        <v>0</v>
      </c>
      <c r="E111">
        <f>K!E111</f>
        <v>0</v>
      </c>
      <c r="F111">
        <f>K!F111</f>
        <v>0</v>
      </c>
      <c r="G111">
        <f>K!G111</f>
        <v>0</v>
      </c>
      <c r="H111">
        <f>K!H111</f>
        <v>0</v>
      </c>
      <c r="I111">
        <f>K!I111</f>
        <v>0</v>
      </c>
      <c r="J111">
        <f>K!J111</f>
        <v>0</v>
      </c>
      <c r="K111">
        <f>K!K111</f>
        <v>0</v>
      </c>
      <c r="L111">
        <f>K!L111</f>
        <v>110</v>
      </c>
      <c r="M111" t="str">
        <f>K!M111</f>
        <v>Ram Hospital, Shapur Nagar, IDA Jeedimetla, Hyderabad-500055</v>
      </c>
      <c r="N111">
        <f>K!N111</f>
        <v>0</v>
      </c>
      <c r="O111">
        <f>K!O111</f>
        <v>0</v>
      </c>
      <c r="P111">
        <f>K!P111</f>
        <v>0</v>
      </c>
      <c r="Q111">
        <f>K!Q111</f>
        <v>0</v>
      </c>
      <c r="R111">
        <f>K!R111</f>
        <v>0</v>
      </c>
      <c r="S111">
        <f>K!S111</f>
        <v>0</v>
      </c>
      <c r="T111">
        <f>K!T111</f>
        <v>0</v>
      </c>
      <c r="U111">
        <f>K!U111</f>
        <v>0</v>
      </c>
      <c r="V111">
        <f>K!V111</f>
        <v>0</v>
      </c>
      <c r="W111">
        <f>K!W111</f>
        <v>0</v>
      </c>
      <c r="X111">
        <f>K!X111</f>
        <v>0</v>
      </c>
      <c r="Y111">
        <f>K!Y111</f>
        <v>0</v>
      </c>
      <c r="Z111">
        <f>K!Z111</f>
        <v>0</v>
      </c>
      <c r="AA111">
        <f>K!AA111</f>
        <v>0</v>
      </c>
    </row>
    <row r="112" spans="1:27" ht="12.75">
      <c r="A112">
        <f>K!A112</f>
        <v>12</v>
      </c>
      <c r="B112" t="str">
        <f>K!B112</f>
        <v>Mahboobnagar District</v>
      </c>
      <c r="C112" t="str">
        <f>K!C112</f>
        <v>Mahboobnagar</v>
      </c>
      <c r="D112">
        <f>K!D112</f>
        <v>0</v>
      </c>
      <c r="E112">
        <f>K!E112</f>
        <v>0</v>
      </c>
      <c r="F112">
        <f>K!F112</f>
        <v>0</v>
      </c>
      <c r="G112">
        <f>K!G112</f>
        <v>0</v>
      </c>
      <c r="H112">
        <f>K!H112</f>
        <v>0</v>
      </c>
      <c r="I112">
        <f>K!I112</f>
        <v>0</v>
      </c>
      <c r="J112">
        <f>K!J112</f>
        <v>0</v>
      </c>
      <c r="K112">
        <f>K!K112</f>
        <v>0</v>
      </c>
      <c r="L112">
        <f>K!L112</f>
        <v>111</v>
      </c>
      <c r="M112" t="str">
        <f>K!M112</f>
        <v>Ravi Institute of Child Health (RICH Hospitals) 16-11/131, Kasturidevi Nagar, Pogathota, Nellore</v>
      </c>
      <c r="N112">
        <f>K!N112</f>
        <v>0</v>
      </c>
      <c r="O112">
        <f>K!O112</f>
        <v>0</v>
      </c>
      <c r="P112">
        <f>K!P112</f>
        <v>0</v>
      </c>
      <c r="Q112">
        <f>K!Q112</f>
        <v>0</v>
      </c>
      <c r="R112">
        <f>K!R112</f>
        <v>0</v>
      </c>
      <c r="S112">
        <f>K!S112</f>
        <v>0</v>
      </c>
      <c r="T112">
        <f>K!T112</f>
        <v>0</v>
      </c>
      <c r="U112">
        <f>K!U112</f>
        <v>0</v>
      </c>
      <c r="V112">
        <f>K!V112</f>
        <v>0</v>
      </c>
      <c r="W112">
        <f>K!W112</f>
        <v>0</v>
      </c>
      <c r="X112">
        <f>K!X112</f>
        <v>0</v>
      </c>
      <c r="Y112">
        <f>K!Y112</f>
        <v>0</v>
      </c>
      <c r="Z112">
        <f>K!Z112</f>
        <v>0</v>
      </c>
      <c r="AA112">
        <f>K!AA112</f>
        <v>0</v>
      </c>
    </row>
    <row r="113" spans="1:27" ht="12.75">
      <c r="A113">
        <f>K!A113</f>
        <v>13</v>
      </c>
      <c r="B113" t="str">
        <f>K!B113</f>
        <v>Medak District</v>
      </c>
      <c r="C113" t="str">
        <f>K!C113</f>
        <v>Sanga Reddy</v>
      </c>
      <c r="D113">
        <f>K!D113</f>
        <v>0</v>
      </c>
      <c r="E113">
        <f>K!E113</f>
        <v>0</v>
      </c>
      <c r="F113">
        <f>K!F113</f>
        <v>0</v>
      </c>
      <c r="G113">
        <f>K!G113</f>
        <v>0</v>
      </c>
      <c r="H113">
        <f>K!H113</f>
        <v>0</v>
      </c>
      <c r="I113">
        <f>K!I113</f>
        <v>0</v>
      </c>
      <c r="J113">
        <f>K!J113</f>
        <v>0</v>
      </c>
      <c r="K113">
        <f>K!K113</f>
        <v>0</v>
      </c>
      <c r="L113">
        <f>K!L113</f>
        <v>112</v>
      </c>
      <c r="M113" t="str">
        <f>K!M113</f>
        <v>Remedy Heart Institute (A unit of Remedy Hospital Ltd.), Opp. TTD, Himayatnagar, Hyderabad</v>
      </c>
      <c r="N113">
        <f>K!N113</f>
        <v>0</v>
      </c>
      <c r="O113">
        <f>K!O113</f>
        <v>0</v>
      </c>
      <c r="P113">
        <f>K!P113</f>
        <v>0</v>
      </c>
      <c r="Q113">
        <f>K!Q113</f>
        <v>0</v>
      </c>
      <c r="R113">
        <f>K!R113</f>
        <v>0</v>
      </c>
      <c r="S113">
        <f>K!S113</f>
        <v>0</v>
      </c>
      <c r="T113">
        <f>K!T113</f>
        <v>0</v>
      </c>
      <c r="U113">
        <f>K!U113</f>
        <v>0</v>
      </c>
      <c r="V113">
        <f>K!V113</f>
        <v>0</v>
      </c>
      <c r="W113">
        <f>K!W113</f>
        <v>0</v>
      </c>
      <c r="X113">
        <f>K!X113</f>
        <v>0</v>
      </c>
      <c r="Y113">
        <f>K!Y113</f>
        <v>0</v>
      </c>
      <c r="Z113">
        <f>K!Z113</f>
        <v>0</v>
      </c>
      <c r="AA113">
        <f>K!AA113</f>
        <v>0</v>
      </c>
    </row>
    <row r="114" spans="1:27" ht="12.75">
      <c r="A114">
        <f>K!A114</f>
        <v>14</v>
      </c>
      <c r="B114" t="str">
        <f>K!B114</f>
        <v>Nalgonda District</v>
      </c>
      <c r="C114" t="str">
        <f>K!C114</f>
        <v>Nalgonda</v>
      </c>
      <c r="D114">
        <f>K!D114</f>
        <v>0</v>
      </c>
      <c r="E114">
        <f>K!E114</f>
        <v>0</v>
      </c>
      <c r="F114">
        <f>K!F114</f>
        <v>0</v>
      </c>
      <c r="G114">
        <f>K!G114</f>
        <v>0</v>
      </c>
      <c r="H114">
        <f>K!H114</f>
        <v>0</v>
      </c>
      <c r="I114">
        <f>K!I114</f>
        <v>0</v>
      </c>
      <c r="J114">
        <f>K!J114</f>
        <v>0</v>
      </c>
      <c r="K114">
        <f>K!K114</f>
        <v>0</v>
      </c>
      <c r="L114">
        <f>K!L114</f>
        <v>113</v>
      </c>
      <c r="M114" t="str">
        <f>K!M114</f>
        <v>Remedy Hospitals, Ferozguda, Balanagar, Hyderabad.</v>
      </c>
      <c r="N114">
        <f>K!N114</f>
        <v>0</v>
      </c>
      <c r="O114">
        <f>K!O114</f>
        <v>0</v>
      </c>
      <c r="P114">
        <f>K!P114</f>
        <v>0</v>
      </c>
      <c r="Q114">
        <f>K!Q114</f>
        <v>0</v>
      </c>
      <c r="R114">
        <f>K!R114</f>
        <v>0</v>
      </c>
      <c r="S114">
        <f>K!S114</f>
        <v>0</v>
      </c>
      <c r="T114">
        <f>K!T114</f>
        <v>0</v>
      </c>
      <c r="U114">
        <f>K!U114</f>
        <v>0</v>
      </c>
      <c r="V114">
        <f>K!V114</f>
        <v>0</v>
      </c>
      <c r="W114">
        <f>K!W114</f>
        <v>0</v>
      </c>
      <c r="X114">
        <f>K!X114</f>
        <v>0</v>
      </c>
      <c r="Y114">
        <f>K!Y114</f>
        <v>0</v>
      </c>
      <c r="Z114">
        <f>K!Z114</f>
        <v>0</v>
      </c>
      <c r="AA114">
        <f>K!AA114</f>
        <v>0</v>
      </c>
    </row>
    <row r="115" spans="1:27" ht="12.75">
      <c r="A115">
        <f>K!A115</f>
        <v>15</v>
      </c>
      <c r="B115" t="str">
        <f>K!B115</f>
        <v>Nizamabad District</v>
      </c>
      <c r="C115" t="str">
        <f>K!C115</f>
        <v>Nizamabad</v>
      </c>
      <c r="D115">
        <f>K!D115</f>
        <v>0</v>
      </c>
      <c r="E115">
        <f>K!E115</f>
        <v>0</v>
      </c>
      <c r="F115">
        <f>K!F115</f>
        <v>0</v>
      </c>
      <c r="G115">
        <f>K!G115</f>
        <v>0</v>
      </c>
      <c r="H115">
        <f>K!H115</f>
        <v>0</v>
      </c>
      <c r="I115">
        <f>K!I115</f>
        <v>0</v>
      </c>
      <c r="J115">
        <f>K!J115</f>
        <v>0</v>
      </c>
      <c r="K115">
        <f>K!K115</f>
        <v>0</v>
      </c>
      <c r="L115">
        <f>K!L115</f>
        <v>114</v>
      </c>
      <c r="M115" t="str">
        <f>K!M115</f>
        <v>Remedy Hospitals, Road No.4, KPHB Colony Kukatpally, Hyderabad - 500 072 </v>
      </c>
      <c r="N115">
        <f>K!N115</f>
        <v>0</v>
      </c>
      <c r="O115">
        <f>K!O115</f>
        <v>0</v>
      </c>
      <c r="P115">
        <f>K!P115</f>
        <v>0</v>
      </c>
      <c r="Q115">
        <f>K!Q115</f>
        <v>0</v>
      </c>
      <c r="R115">
        <f>K!R115</f>
        <v>0</v>
      </c>
      <c r="S115">
        <f>K!S115</f>
        <v>0</v>
      </c>
      <c r="T115">
        <f>K!T115</f>
        <v>0</v>
      </c>
      <c r="U115">
        <f>K!U115</f>
        <v>0</v>
      </c>
      <c r="V115">
        <f>K!V115</f>
        <v>0</v>
      </c>
      <c r="W115">
        <f>K!W115</f>
        <v>0</v>
      </c>
      <c r="X115">
        <f>K!X115</f>
        <v>0</v>
      </c>
      <c r="Y115">
        <f>K!Y115</f>
        <v>0</v>
      </c>
      <c r="Z115">
        <f>K!Z115</f>
        <v>0</v>
      </c>
      <c r="AA115">
        <f>K!AA115</f>
        <v>0</v>
      </c>
    </row>
    <row r="116" spans="1:27" ht="12.75">
      <c r="A116">
        <f>K!A116</f>
        <v>16</v>
      </c>
      <c r="B116" t="str">
        <f>K!B116</f>
        <v>Prakasham District</v>
      </c>
      <c r="C116" t="str">
        <f>K!C116</f>
        <v>Ongole</v>
      </c>
      <c r="D116">
        <f>K!D116</f>
        <v>0</v>
      </c>
      <c r="E116">
        <f>K!E116</f>
        <v>0</v>
      </c>
      <c r="F116">
        <f>K!F116</f>
        <v>0</v>
      </c>
      <c r="G116">
        <f>K!G116</f>
        <v>0</v>
      </c>
      <c r="H116">
        <f>K!H116</f>
        <v>0</v>
      </c>
      <c r="I116">
        <f>K!I116</f>
        <v>0</v>
      </c>
      <c r="J116">
        <f>K!J116</f>
        <v>0</v>
      </c>
      <c r="K116">
        <f>K!K116</f>
        <v>0</v>
      </c>
      <c r="L116">
        <f>K!L116</f>
        <v>115</v>
      </c>
      <c r="M116" t="str">
        <f>K!M116</f>
        <v>Rohini Medicare (Pvt.) Limited, Subedari, Hanamkonda - 506 001, Warangal.</v>
      </c>
      <c r="N116">
        <f>K!N116</f>
        <v>0</v>
      </c>
      <c r="O116">
        <f>K!O116</f>
        <v>0</v>
      </c>
      <c r="P116">
        <f>K!P116</f>
        <v>0</v>
      </c>
      <c r="Q116">
        <f>K!Q116</f>
        <v>0</v>
      </c>
      <c r="R116">
        <f>K!R116</f>
        <v>0</v>
      </c>
      <c r="S116">
        <f>K!S116</f>
        <v>0</v>
      </c>
      <c r="T116">
        <f>K!T116</f>
        <v>0</v>
      </c>
      <c r="U116">
        <f>K!U116</f>
        <v>0</v>
      </c>
      <c r="V116">
        <f>K!V116</f>
        <v>0</v>
      </c>
      <c r="W116">
        <f>K!W116</f>
        <v>0</v>
      </c>
      <c r="X116">
        <f>K!X116</f>
        <v>0</v>
      </c>
      <c r="Y116">
        <f>K!Y116</f>
        <v>0</v>
      </c>
      <c r="Z116">
        <f>K!Z116</f>
        <v>0</v>
      </c>
      <c r="AA116">
        <f>K!AA116</f>
        <v>0</v>
      </c>
    </row>
    <row r="117" spans="1:27" ht="12.75">
      <c r="A117">
        <f>K!A117</f>
        <v>17</v>
      </c>
      <c r="B117" t="str">
        <f>K!B117</f>
        <v>Ranga Reddy District</v>
      </c>
      <c r="C117" t="str">
        <f>K!C117</f>
        <v>Hyderabad</v>
      </c>
      <c r="D117">
        <f>K!D117</f>
        <v>0</v>
      </c>
      <c r="E117">
        <f>K!E117</f>
        <v>0</v>
      </c>
      <c r="F117">
        <f>K!F117</f>
        <v>0</v>
      </c>
      <c r="G117">
        <f>K!G117</f>
        <v>0</v>
      </c>
      <c r="H117">
        <f>K!H117</f>
        <v>0</v>
      </c>
      <c r="I117">
        <f>K!I117</f>
        <v>0</v>
      </c>
      <c r="J117">
        <f>K!J117</f>
        <v>0</v>
      </c>
      <c r="K117">
        <f>K!K117</f>
        <v>0</v>
      </c>
      <c r="L117">
        <f>K!L117</f>
        <v>116</v>
      </c>
      <c r="M117" t="str">
        <f>K!M117</f>
        <v>Royal Hospitals, 33-25-45, Kasturi Bai Pet, Vijayawada</v>
      </c>
      <c r="N117">
        <f>K!N117</f>
        <v>0</v>
      </c>
      <c r="O117">
        <f>K!O117</f>
        <v>0</v>
      </c>
      <c r="P117">
        <f>K!P117</f>
        <v>0</v>
      </c>
      <c r="Q117">
        <f>K!Q117</f>
        <v>0</v>
      </c>
      <c r="R117">
        <f>K!R117</f>
        <v>0</v>
      </c>
      <c r="S117">
        <f>K!S117</f>
        <v>0</v>
      </c>
      <c r="T117">
        <f>K!T117</f>
        <v>0</v>
      </c>
      <c r="U117">
        <f>K!U117</f>
        <v>0</v>
      </c>
      <c r="V117">
        <f>K!V117</f>
        <v>0</v>
      </c>
      <c r="W117">
        <f>K!W117</f>
        <v>0</v>
      </c>
      <c r="X117">
        <f>K!X117</f>
        <v>0</v>
      </c>
      <c r="Y117">
        <f>K!Y117</f>
        <v>0</v>
      </c>
      <c r="Z117">
        <f>K!Z117</f>
        <v>0</v>
      </c>
      <c r="AA117">
        <f>K!AA117</f>
        <v>0</v>
      </c>
    </row>
    <row r="118" spans="1:27" ht="12.75">
      <c r="A118">
        <f>K!A118</f>
        <v>18</v>
      </c>
      <c r="B118" t="str">
        <f>K!B118</f>
        <v>Sreekakulam District</v>
      </c>
      <c r="C118" t="str">
        <f>K!C118</f>
        <v>Sreekakulam</v>
      </c>
      <c r="D118">
        <f>K!D118</f>
        <v>0</v>
      </c>
      <c r="E118">
        <f>K!E118</f>
        <v>0</v>
      </c>
      <c r="F118">
        <f>K!F118</f>
        <v>0</v>
      </c>
      <c r="G118">
        <f>K!G118</f>
        <v>0</v>
      </c>
      <c r="H118">
        <f>K!H118</f>
        <v>0</v>
      </c>
      <c r="I118">
        <f>K!I118</f>
        <v>0</v>
      </c>
      <c r="J118">
        <f>K!J118</f>
        <v>0</v>
      </c>
      <c r="K118">
        <f>K!K118</f>
        <v>0</v>
      </c>
      <c r="L118">
        <f>K!L118</f>
        <v>117</v>
      </c>
      <c r="M118" t="str">
        <f>K!M118</f>
        <v>Rukku's save-in-smile Cosmetic and Dental specilaity Hospital, Barkatpura, Hyderabad.</v>
      </c>
      <c r="N118">
        <f>K!N118</f>
        <v>0</v>
      </c>
      <c r="O118">
        <f>K!O118</f>
        <v>0</v>
      </c>
      <c r="P118">
        <f>K!P118</f>
        <v>0</v>
      </c>
      <c r="Q118">
        <f>K!Q118</f>
        <v>0</v>
      </c>
      <c r="R118">
        <f>K!R118</f>
        <v>0</v>
      </c>
      <c r="S118">
        <f>K!S118</f>
        <v>0</v>
      </c>
      <c r="T118">
        <f>K!T118</f>
        <v>0</v>
      </c>
      <c r="U118">
        <f>K!U118</f>
        <v>0</v>
      </c>
      <c r="V118">
        <f>K!V118</f>
        <v>0</v>
      </c>
      <c r="W118">
        <f>K!W118</f>
        <v>0</v>
      </c>
      <c r="X118">
        <f>K!X118</f>
        <v>0</v>
      </c>
      <c r="Y118">
        <f>K!Y118</f>
        <v>0</v>
      </c>
      <c r="Z118">
        <f>K!Z118</f>
        <v>0</v>
      </c>
      <c r="AA118">
        <f>K!AA118</f>
        <v>0</v>
      </c>
    </row>
    <row r="119" spans="1:27" ht="12.75">
      <c r="A119">
        <f>K!A119</f>
        <v>19</v>
      </c>
      <c r="B119" t="str">
        <f>K!B119</f>
        <v>Vishakapatnam District</v>
      </c>
      <c r="C119" t="str">
        <f>K!C119</f>
        <v>Vishakapatnam</v>
      </c>
      <c r="D119">
        <f>K!D119</f>
        <v>0</v>
      </c>
      <c r="E119">
        <f>K!E119</f>
        <v>0</v>
      </c>
      <c r="F119">
        <f>K!F119</f>
        <v>0</v>
      </c>
      <c r="G119">
        <f>K!G119</f>
        <v>0</v>
      </c>
      <c r="H119">
        <f>K!H119</f>
        <v>0</v>
      </c>
      <c r="I119">
        <f>K!I119</f>
        <v>0</v>
      </c>
      <c r="J119">
        <f>K!J119</f>
        <v>0</v>
      </c>
      <c r="K119">
        <f>K!K119</f>
        <v>0</v>
      </c>
      <c r="L119">
        <f>K!L119</f>
        <v>118</v>
      </c>
      <c r="M119" t="str">
        <f>K!M119</f>
        <v>Sai Bhavani Super Specialty Hospital, Main Road, Shapur Nagar, Jeedimetla, Hyderabad.</v>
      </c>
      <c r="N119">
        <f>K!N119</f>
        <v>0</v>
      </c>
      <c r="O119">
        <f>K!O119</f>
        <v>0</v>
      </c>
      <c r="P119">
        <f>K!P119</f>
        <v>0</v>
      </c>
      <c r="Q119">
        <f>K!Q119</f>
        <v>0</v>
      </c>
      <c r="R119">
        <f>K!R119</f>
        <v>0</v>
      </c>
      <c r="S119">
        <f>K!S119</f>
        <v>0</v>
      </c>
      <c r="T119">
        <f>K!T119</f>
        <v>0</v>
      </c>
      <c r="U119">
        <f>K!U119</f>
        <v>0</v>
      </c>
      <c r="V119">
        <f>K!V119</f>
        <v>0</v>
      </c>
      <c r="W119">
        <f>K!W119</f>
        <v>0</v>
      </c>
      <c r="X119">
        <f>K!X119</f>
        <v>0</v>
      </c>
      <c r="Y119">
        <f>K!Y119</f>
        <v>0</v>
      </c>
      <c r="Z119">
        <f>K!Z119</f>
        <v>0</v>
      </c>
      <c r="AA119">
        <f>K!AA119</f>
        <v>0</v>
      </c>
    </row>
    <row r="120" spans="1:27" ht="12.75">
      <c r="A120">
        <f>K!A120</f>
        <v>20</v>
      </c>
      <c r="B120" t="str">
        <f>K!B120</f>
        <v>Vizianagaram District</v>
      </c>
      <c r="C120" t="str">
        <f>K!C120</f>
        <v>Vizianagaram</v>
      </c>
      <c r="D120">
        <f>K!D120</f>
        <v>0</v>
      </c>
      <c r="E120">
        <f>K!E120</f>
        <v>0</v>
      </c>
      <c r="F120">
        <f>K!F120</f>
        <v>0</v>
      </c>
      <c r="G120">
        <f>K!G120</f>
        <v>0</v>
      </c>
      <c r="H120">
        <f>K!H120</f>
        <v>0</v>
      </c>
      <c r="I120">
        <f>K!I120</f>
        <v>0</v>
      </c>
      <c r="J120">
        <f>K!J120</f>
        <v>0</v>
      </c>
      <c r="K120">
        <f>K!K120</f>
        <v>0</v>
      </c>
      <c r="L120">
        <f>K!L120</f>
        <v>119</v>
      </c>
      <c r="M120" t="str">
        <f>K!M120</f>
        <v>Sai Care Hospital, Ambadkar Statue, Hanumakonda, Warangal</v>
      </c>
      <c r="N120">
        <f>K!N120</f>
        <v>0</v>
      </c>
      <c r="O120">
        <f>K!O120</f>
        <v>0</v>
      </c>
      <c r="P120">
        <f>K!P120</f>
        <v>0</v>
      </c>
      <c r="Q120">
        <f>K!Q120</f>
        <v>0</v>
      </c>
      <c r="R120">
        <f>K!R120</f>
        <v>0</v>
      </c>
      <c r="S120">
        <f>K!S120</f>
        <v>0</v>
      </c>
      <c r="T120">
        <f>K!T120</f>
        <v>0</v>
      </c>
      <c r="U120">
        <f>K!U120</f>
        <v>0</v>
      </c>
      <c r="V120">
        <f>K!V120</f>
        <v>0</v>
      </c>
      <c r="W120">
        <f>K!W120</f>
        <v>0</v>
      </c>
      <c r="X120">
        <f>K!X120</f>
        <v>0</v>
      </c>
      <c r="Y120">
        <f>K!Y120</f>
        <v>0</v>
      </c>
      <c r="Z120">
        <f>K!Z120</f>
        <v>0</v>
      </c>
      <c r="AA120">
        <f>K!AA120</f>
        <v>0</v>
      </c>
    </row>
    <row r="121" spans="1:27" ht="12.75">
      <c r="A121">
        <f>K!A121</f>
        <v>21</v>
      </c>
      <c r="B121" t="str">
        <f>K!B121</f>
        <v>Warangal District</v>
      </c>
      <c r="C121" t="str">
        <f>K!C121</f>
        <v>Warangal</v>
      </c>
      <c r="D121">
        <f>K!D121</f>
        <v>0</v>
      </c>
      <c r="E121">
        <f>K!E121</f>
        <v>0</v>
      </c>
      <c r="F121">
        <f>K!F121</f>
        <v>0</v>
      </c>
      <c r="G121">
        <f>K!G121</f>
        <v>0</v>
      </c>
      <c r="H121">
        <f>K!H121</f>
        <v>0</v>
      </c>
      <c r="I121">
        <f>K!I121</f>
        <v>0</v>
      </c>
      <c r="J121">
        <f>K!J121</f>
        <v>0</v>
      </c>
      <c r="K121">
        <f>K!K121</f>
        <v>0</v>
      </c>
      <c r="L121">
        <f>K!L121</f>
        <v>120</v>
      </c>
      <c r="M121" t="str">
        <f>K!M121</f>
        <v>Sai Krishna Super Speciality Neuro &amp; Trauma Hospital, Kachiguda, Hyderabad</v>
      </c>
      <c r="N121">
        <f>K!N121</f>
        <v>0</v>
      </c>
      <c r="O121">
        <f>K!O121</f>
        <v>0</v>
      </c>
      <c r="P121">
        <f>K!P121</f>
        <v>0</v>
      </c>
      <c r="Q121">
        <f>K!Q121</f>
        <v>0</v>
      </c>
      <c r="R121">
        <f>K!R121</f>
        <v>0</v>
      </c>
      <c r="S121">
        <f>K!S121</f>
        <v>0</v>
      </c>
      <c r="T121">
        <f>K!T121</f>
        <v>0</v>
      </c>
      <c r="U121">
        <f>K!U121</f>
        <v>0</v>
      </c>
      <c r="V121">
        <f>K!V121</f>
        <v>0</v>
      </c>
      <c r="W121">
        <f>K!W121</f>
        <v>0</v>
      </c>
      <c r="X121">
        <f>K!X121</f>
        <v>0</v>
      </c>
      <c r="Y121">
        <f>K!Y121</f>
        <v>0</v>
      </c>
      <c r="Z121">
        <f>K!Z121</f>
        <v>0</v>
      </c>
      <c r="AA121">
        <f>K!AA121</f>
        <v>0</v>
      </c>
    </row>
    <row r="122" spans="1:27" ht="12.75">
      <c r="A122">
        <f>K!A122</f>
        <v>22</v>
      </c>
      <c r="B122" t="str">
        <f>K!B122</f>
        <v>West Godavari District</v>
      </c>
      <c r="C122" t="str">
        <f>K!C122</f>
        <v>Elure</v>
      </c>
      <c r="D122">
        <f>K!D122</f>
        <v>0</v>
      </c>
      <c r="E122">
        <f>K!E122</f>
        <v>0</v>
      </c>
      <c r="F122">
        <f>K!F122</f>
        <v>0</v>
      </c>
      <c r="G122">
        <f>K!G122</f>
        <v>0</v>
      </c>
      <c r="H122">
        <f>K!H122</f>
        <v>0</v>
      </c>
      <c r="I122">
        <f>K!I122</f>
        <v>0</v>
      </c>
      <c r="J122">
        <f>K!J122</f>
        <v>0</v>
      </c>
      <c r="K122">
        <f>K!K122</f>
        <v>0</v>
      </c>
      <c r="L122">
        <f>K!L122</f>
        <v>121</v>
      </c>
      <c r="M122" t="str">
        <f>K!M122</f>
        <v>Sai Vani Hospital (A Unit of Lakshmi Jaya Hospitals Ltd., Opp. Indira Park, Domalguda, Hyderabad</v>
      </c>
      <c r="N122">
        <f>K!N122</f>
        <v>0</v>
      </c>
      <c r="O122">
        <f>K!O122</f>
        <v>0</v>
      </c>
      <c r="P122">
        <f>K!P122</f>
        <v>0</v>
      </c>
      <c r="Q122">
        <f>K!Q122</f>
        <v>0</v>
      </c>
      <c r="R122">
        <f>K!R122</f>
        <v>0</v>
      </c>
      <c r="S122">
        <f>K!S122</f>
        <v>0</v>
      </c>
      <c r="T122">
        <f>K!T122</f>
        <v>0</v>
      </c>
      <c r="U122">
        <f>K!U122</f>
        <v>0</v>
      </c>
      <c r="V122">
        <f>K!V122</f>
        <v>0</v>
      </c>
      <c r="W122">
        <f>K!W122</f>
        <v>0</v>
      </c>
      <c r="X122">
        <f>K!X122</f>
        <v>0</v>
      </c>
      <c r="Y122">
        <f>K!Y122</f>
        <v>0</v>
      </c>
      <c r="Z122">
        <f>K!Z122</f>
        <v>0</v>
      </c>
      <c r="AA122">
        <f>K!AA122</f>
        <v>0</v>
      </c>
    </row>
    <row r="123" spans="1:27" ht="12.75">
      <c r="A123">
        <f>K!A123</f>
        <v>23</v>
      </c>
      <c r="B123" t="str">
        <f>K!B123</f>
        <v>YSR Kadapa District</v>
      </c>
      <c r="C123" t="str">
        <f>K!C123</f>
        <v>Kadapa</v>
      </c>
      <c r="D123">
        <f>K!D123</f>
        <v>0</v>
      </c>
      <c r="E123">
        <f>K!E123</f>
        <v>0</v>
      </c>
      <c r="F123">
        <f>K!F123</f>
        <v>0</v>
      </c>
      <c r="G123">
        <f>K!G123</f>
        <v>0</v>
      </c>
      <c r="H123">
        <f>K!H123</f>
        <v>0</v>
      </c>
      <c r="I123">
        <f>K!I123</f>
        <v>0</v>
      </c>
      <c r="J123">
        <f>K!J123</f>
        <v>0</v>
      </c>
      <c r="K123">
        <f>K!K123</f>
        <v>0</v>
      </c>
      <c r="L123">
        <f>K!L123</f>
        <v>122</v>
      </c>
      <c r="M123" t="str">
        <f>K!M123</f>
        <v>Sai Venkata Sai Medical College&amp; Hospital, Yenugonda, Mahabubnagar - 2</v>
      </c>
      <c r="N123">
        <f>K!N123</f>
        <v>0</v>
      </c>
      <c r="O123">
        <f>K!O123</f>
        <v>0</v>
      </c>
      <c r="P123">
        <f>K!P123</f>
        <v>0</v>
      </c>
      <c r="Q123">
        <f>K!Q123</f>
        <v>0</v>
      </c>
      <c r="R123">
        <f>K!R123</f>
        <v>0</v>
      </c>
      <c r="S123">
        <f>K!S123</f>
        <v>0</v>
      </c>
      <c r="T123">
        <f>K!T123</f>
        <v>0</v>
      </c>
      <c r="U123">
        <f>K!U123</f>
        <v>0</v>
      </c>
      <c r="V123">
        <f>K!V123</f>
        <v>0</v>
      </c>
      <c r="W123">
        <f>K!W123</f>
        <v>0</v>
      </c>
      <c r="X123">
        <f>K!X123</f>
        <v>0</v>
      </c>
      <c r="Y123">
        <f>K!Y123</f>
        <v>0</v>
      </c>
      <c r="Z123">
        <f>K!Z123</f>
        <v>0</v>
      </c>
      <c r="AA123">
        <f>K!AA123</f>
        <v>0</v>
      </c>
    </row>
    <row r="124" spans="1:27" ht="12.75">
      <c r="A124">
        <f>K!A124</f>
        <v>0</v>
      </c>
      <c r="B124">
        <f>K!B124</f>
        <v>0</v>
      </c>
      <c r="C124">
        <f>K!C124</f>
        <v>0</v>
      </c>
      <c r="D124">
        <f>K!D124</f>
        <v>0</v>
      </c>
      <c r="E124">
        <f>K!E124</f>
        <v>0</v>
      </c>
      <c r="F124">
        <f>K!F124</f>
        <v>0</v>
      </c>
      <c r="G124">
        <f>K!G124</f>
        <v>0</v>
      </c>
      <c r="H124">
        <f>K!H124</f>
        <v>0</v>
      </c>
      <c r="I124">
        <f>K!I124</f>
        <v>0</v>
      </c>
      <c r="J124">
        <f>K!J124</f>
        <v>0</v>
      </c>
      <c r="K124">
        <f>K!K124</f>
        <v>0</v>
      </c>
      <c r="L124">
        <f>K!L124</f>
        <v>123</v>
      </c>
      <c r="M124" t="str">
        <f>K!M124</f>
        <v>Sanjana Palamoor Nursing Home, D.No. 8-6-257/7, Padmavathi Colony, Mahaboobnagar.</v>
      </c>
      <c r="N124">
        <f>K!N124</f>
        <v>0</v>
      </c>
      <c r="O124">
        <f>K!O124</f>
        <v>0</v>
      </c>
      <c r="P124">
        <f>K!P124</f>
        <v>0</v>
      </c>
      <c r="Q124">
        <f>K!Q124</f>
        <v>0</v>
      </c>
      <c r="R124">
        <f>K!R124</f>
        <v>0</v>
      </c>
      <c r="S124">
        <f>K!S124</f>
        <v>0</v>
      </c>
      <c r="T124">
        <f>K!T124</f>
        <v>0</v>
      </c>
      <c r="U124">
        <f>K!U124</f>
        <v>0</v>
      </c>
      <c r="V124">
        <f>K!V124</f>
        <v>0</v>
      </c>
      <c r="W124">
        <f>K!W124</f>
        <v>0</v>
      </c>
      <c r="X124">
        <f>K!X124</f>
        <v>0</v>
      </c>
      <c r="Y124">
        <f>K!Y124</f>
        <v>0</v>
      </c>
      <c r="Z124">
        <f>K!Z124</f>
        <v>0</v>
      </c>
      <c r="AA124">
        <f>K!AA124</f>
        <v>0</v>
      </c>
    </row>
    <row r="125" spans="1:27" ht="12.75">
      <c r="A125">
        <f>K!A125</f>
        <v>0</v>
      </c>
      <c r="B125">
        <f>K!B125</f>
        <v>0</v>
      </c>
      <c r="C125">
        <f>K!C125</f>
        <v>0</v>
      </c>
      <c r="D125">
        <f>K!D125</f>
        <v>0</v>
      </c>
      <c r="E125">
        <f>K!E125</f>
        <v>0</v>
      </c>
      <c r="F125">
        <f>K!F125</f>
        <v>0</v>
      </c>
      <c r="G125">
        <f>K!G125</f>
        <v>0</v>
      </c>
      <c r="H125">
        <f>K!H125</f>
        <v>0</v>
      </c>
      <c r="I125">
        <f>K!I125</f>
        <v>0</v>
      </c>
      <c r="J125">
        <f>K!J125</f>
        <v>0</v>
      </c>
      <c r="K125">
        <f>K!K125</f>
        <v>0</v>
      </c>
      <c r="L125">
        <f>K!L125</f>
        <v>124</v>
      </c>
      <c r="M125" t="str">
        <f>K!M125</f>
        <v>Sankar Foundation Eye Hospital, D.No. 16-152, Srinivasa Nagar, Simhachalam Road, Visakhapatnam - 530027.</v>
      </c>
      <c r="N125">
        <f>K!N125</f>
        <v>0</v>
      </c>
      <c r="O125">
        <f>K!O125</f>
        <v>0</v>
      </c>
      <c r="P125">
        <f>K!P125</f>
        <v>0</v>
      </c>
      <c r="Q125">
        <f>K!Q125</f>
        <v>0</v>
      </c>
      <c r="R125">
        <f>K!R125</f>
        <v>0</v>
      </c>
      <c r="S125">
        <f>K!S125</f>
        <v>0</v>
      </c>
      <c r="T125">
        <f>K!T125</f>
        <v>0</v>
      </c>
      <c r="U125">
        <f>K!U125</f>
        <v>0</v>
      </c>
      <c r="V125">
        <f>K!V125</f>
        <v>0</v>
      </c>
      <c r="W125">
        <f>K!W125</f>
        <v>0</v>
      </c>
      <c r="X125">
        <f>K!X125</f>
        <v>0</v>
      </c>
      <c r="Y125">
        <f>K!Y125</f>
        <v>0</v>
      </c>
      <c r="Z125">
        <f>K!Z125</f>
        <v>0</v>
      </c>
      <c r="AA125">
        <f>K!AA125</f>
        <v>0</v>
      </c>
    </row>
    <row r="126" spans="1:27" ht="12.75">
      <c r="A126">
        <f>K!A126</f>
        <v>0</v>
      </c>
      <c r="B126">
        <f>K!B126</f>
        <v>0</v>
      </c>
      <c r="C126">
        <f>K!C126</f>
        <v>0</v>
      </c>
      <c r="D126">
        <f>K!D126</f>
        <v>0</v>
      </c>
      <c r="E126">
        <f>K!E126</f>
        <v>0</v>
      </c>
      <c r="F126">
        <f>K!F126</f>
        <v>0</v>
      </c>
      <c r="G126">
        <f>K!G126</f>
        <v>0</v>
      </c>
      <c r="H126">
        <f>K!H126</f>
        <v>0</v>
      </c>
      <c r="I126">
        <f>K!I126</f>
        <v>0</v>
      </c>
      <c r="J126">
        <f>K!J126</f>
        <v>0</v>
      </c>
      <c r="K126">
        <f>K!K126</f>
        <v>0</v>
      </c>
      <c r="L126">
        <f>K!L126</f>
        <v>125</v>
      </c>
      <c r="M126" t="str">
        <f>K!M126</f>
        <v>Satya Kidney Centre, Street No.4, Himayathnagar, Hyderabad.</v>
      </c>
      <c r="N126">
        <f>K!N126</f>
        <v>0</v>
      </c>
      <c r="O126">
        <f>K!O126</f>
        <v>0</v>
      </c>
      <c r="P126">
        <f>K!P126</f>
        <v>0</v>
      </c>
      <c r="Q126">
        <f>K!Q126</f>
        <v>0</v>
      </c>
      <c r="R126">
        <f>K!R126</f>
        <v>0</v>
      </c>
      <c r="S126">
        <f>K!S126</f>
        <v>0</v>
      </c>
      <c r="T126">
        <f>K!T126</f>
        <v>0</v>
      </c>
      <c r="U126">
        <f>K!U126</f>
        <v>0</v>
      </c>
      <c r="V126">
        <f>K!V126</f>
        <v>0</v>
      </c>
      <c r="W126">
        <f>K!W126</f>
        <v>0</v>
      </c>
      <c r="X126">
        <f>K!X126</f>
        <v>0</v>
      </c>
      <c r="Y126">
        <f>K!Y126</f>
        <v>0</v>
      </c>
      <c r="Z126">
        <f>K!Z126</f>
        <v>0</v>
      </c>
      <c r="AA126">
        <f>K!AA126</f>
        <v>0</v>
      </c>
    </row>
    <row r="127" spans="1:27" ht="12.75">
      <c r="A127">
        <f>K!A127</f>
        <v>0</v>
      </c>
      <c r="B127">
        <f>K!B127</f>
        <v>0</v>
      </c>
      <c r="C127">
        <f>K!C127</f>
        <v>0</v>
      </c>
      <c r="D127">
        <f>K!D127</f>
        <v>0</v>
      </c>
      <c r="E127">
        <f>K!E127</f>
        <v>0</v>
      </c>
      <c r="F127">
        <f>K!F127</f>
        <v>0</v>
      </c>
      <c r="G127">
        <f>K!G127</f>
        <v>0</v>
      </c>
      <c r="H127">
        <f>K!H127</f>
        <v>0</v>
      </c>
      <c r="I127">
        <f>K!I127</f>
        <v>0</v>
      </c>
      <c r="J127">
        <f>K!J127</f>
        <v>0</v>
      </c>
      <c r="K127">
        <f>K!K127</f>
        <v>0</v>
      </c>
      <c r="L127">
        <f>K!L127</f>
        <v>126</v>
      </c>
      <c r="M127" t="str">
        <f>K!M127</f>
        <v>Seven Hills Hospital, Rockdale Layout, Visakhapatanam </v>
      </c>
      <c r="N127">
        <f>K!N127</f>
        <v>0</v>
      </c>
      <c r="O127">
        <f>K!O127</f>
        <v>0</v>
      </c>
      <c r="P127">
        <f>K!P127</f>
        <v>0</v>
      </c>
      <c r="Q127">
        <f>K!Q127</f>
        <v>0</v>
      </c>
      <c r="R127">
        <f>K!R127</f>
        <v>0</v>
      </c>
      <c r="S127">
        <f>K!S127</f>
        <v>0</v>
      </c>
      <c r="T127">
        <f>K!T127</f>
        <v>0</v>
      </c>
      <c r="U127">
        <f>K!U127</f>
        <v>0</v>
      </c>
      <c r="V127">
        <f>K!V127</f>
        <v>0</v>
      </c>
      <c r="W127">
        <f>K!W127</f>
        <v>0</v>
      </c>
      <c r="X127">
        <f>K!X127</f>
        <v>0</v>
      </c>
      <c r="Y127">
        <f>K!Y127</f>
        <v>0</v>
      </c>
      <c r="Z127">
        <f>K!Z127</f>
        <v>0</v>
      </c>
      <c r="AA127">
        <f>K!AA127</f>
        <v>0</v>
      </c>
    </row>
    <row r="128" spans="1:27" ht="12.75">
      <c r="A128">
        <f>K!A128</f>
        <v>0</v>
      </c>
      <c r="B128">
        <f>K!B128</f>
        <v>0</v>
      </c>
      <c r="C128">
        <f>K!C128</f>
        <v>0</v>
      </c>
      <c r="D128">
        <f>K!D128</f>
        <v>0</v>
      </c>
      <c r="E128">
        <f>K!E128</f>
        <v>0</v>
      </c>
      <c r="F128">
        <f>K!F128</f>
        <v>0</v>
      </c>
      <c r="G128">
        <f>K!G128</f>
        <v>0</v>
      </c>
      <c r="H128">
        <f>K!H128</f>
        <v>0</v>
      </c>
      <c r="I128">
        <f>K!I128</f>
        <v>0</v>
      </c>
      <c r="J128">
        <f>K!J128</f>
        <v>0</v>
      </c>
      <c r="K128">
        <f>K!K128</f>
        <v>0</v>
      </c>
      <c r="L128">
        <f>K!L128</f>
        <v>127</v>
      </c>
      <c r="M128" t="str">
        <f>K!M128</f>
        <v>Sharat Laser Eye Hospital, D.No. 3-1-119, Kakatiya Colony, Alankar Circle, Hanamkonda, Warangal Dist.</v>
      </c>
      <c r="N128">
        <f>K!N128</f>
        <v>0</v>
      </c>
      <c r="O128">
        <f>K!O128</f>
        <v>0</v>
      </c>
      <c r="P128">
        <f>K!P128</f>
        <v>0</v>
      </c>
      <c r="Q128">
        <f>K!Q128</f>
        <v>0</v>
      </c>
      <c r="R128">
        <f>K!R128</f>
        <v>0</v>
      </c>
      <c r="S128">
        <f>K!S128</f>
        <v>0</v>
      </c>
      <c r="T128">
        <f>K!T128</f>
        <v>0</v>
      </c>
      <c r="U128">
        <f>K!U128</f>
        <v>0</v>
      </c>
      <c r="V128">
        <f>K!V128</f>
        <v>0</v>
      </c>
      <c r="W128">
        <f>K!W128</f>
        <v>0</v>
      </c>
      <c r="X128">
        <f>K!X128</f>
        <v>0</v>
      </c>
      <c r="Y128">
        <f>K!Y128</f>
        <v>0</v>
      </c>
      <c r="Z128">
        <f>K!Z128</f>
        <v>0</v>
      </c>
      <c r="AA128">
        <f>K!AA128</f>
        <v>0</v>
      </c>
    </row>
    <row r="129" spans="1:27" ht="12.75">
      <c r="A129">
        <f>K!A129</f>
        <v>0</v>
      </c>
      <c r="B129">
        <f>K!B129</f>
        <v>0</v>
      </c>
      <c r="C129">
        <f>K!C129</f>
        <v>0</v>
      </c>
      <c r="D129">
        <f>K!D129</f>
        <v>0</v>
      </c>
      <c r="E129">
        <f>K!E129</f>
        <v>0</v>
      </c>
      <c r="F129">
        <f>K!F129</f>
        <v>0</v>
      </c>
      <c r="G129">
        <f>K!G129</f>
        <v>0</v>
      </c>
      <c r="H129">
        <f>K!H129</f>
        <v>0</v>
      </c>
      <c r="I129">
        <f>K!I129</f>
        <v>0</v>
      </c>
      <c r="J129">
        <f>K!J129</f>
        <v>0</v>
      </c>
      <c r="K129">
        <f>K!K129</f>
        <v>0</v>
      </c>
      <c r="L129">
        <f>K!L129</f>
        <v>128</v>
      </c>
      <c r="M129" t="str">
        <f>K!M129</f>
        <v>Shravana Hospitals, 5-3-847, Mozamjahi Market, Hyderabad</v>
      </c>
      <c r="N129">
        <f>K!N129</f>
        <v>0</v>
      </c>
      <c r="O129">
        <f>K!O129</f>
        <v>0</v>
      </c>
      <c r="P129">
        <f>K!P129</f>
        <v>0</v>
      </c>
      <c r="Q129">
        <f>K!Q129</f>
        <v>0</v>
      </c>
      <c r="R129">
        <f>K!R129</f>
        <v>0</v>
      </c>
      <c r="S129">
        <f>K!S129</f>
        <v>0</v>
      </c>
      <c r="T129">
        <f>K!T129</f>
        <v>0</v>
      </c>
      <c r="U129">
        <f>K!U129</f>
        <v>0</v>
      </c>
      <c r="V129">
        <f>K!V129</f>
        <v>0</v>
      </c>
      <c r="W129">
        <f>K!W129</f>
        <v>0</v>
      </c>
      <c r="X129">
        <f>K!X129</f>
        <v>0</v>
      </c>
      <c r="Y129">
        <f>K!Y129</f>
        <v>0</v>
      </c>
      <c r="Z129">
        <f>K!Z129</f>
        <v>0</v>
      </c>
      <c r="AA129">
        <f>K!AA129</f>
        <v>0</v>
      </c>
    </row>
    <row r="130" spans="1:27" ht="12.75">
      <c r="A130">
        <f>K!A130</f>
        <v>0</v>
      </c>
      <c r="B130">
        <f>K!B130</f>
        <v>0</v>
      </c>
      <c r="C130">
        <f>K!C130</f>
        <v>0</v>
      </c>
      <c r="D130">
        <f>K!D130</f>
        <v>0</v>
      </c>
      <c r="E130">
        <f>K!E130</f>
        <v>0</v>
      </c>
      <c r="F130">
        <f>K!F130</f>
        <v>0</v>
      </c>
      <c r="G130">
        <f>K!G130</f>
        <v>0</v>
      </c>
      <c r="H130">
        <f>K!H130</f>
        <v>0</v>
      </c>
      <c r="I130">
        <f>K!I130</f>
        <v>0</v>
      </c>
      <c r="J130">
        <f>K!J130</f>
        <v>0</v>
      </c>
      <c r="K130">
        <f>K!K130</f>
        <v>0</v>
      </c>
      <c r="L130">
        <f>K!L130</f>
        <v>129</v>
      </c>
      <c r="M130" t="str">
        <f>K!M130</f>
        <v>Sibar Charitable Trust (Cancer Hospital), Governorpet,Vijayawada</v>
      </c>
      <c r="N130">
        <f>K!N130</f>
        <v>0</v>
      </c>
      <c r="O130">
        <f>K!O130</f>
        <v>0</v>
      </c>
      <c r="P130">
        <f>K!P130</f>
        <v>0</v>
      </c>
      <c r="Q130">
        <f>K!Q130</f>
        <v>0</v>
      </c>
      <c r="R130">
        <f>K!R130</f>
        <v>0</v>
      </c>
      <c r="S130">
        <f>K!S130</f>
        <v>0</v>
      </c>
      <c r="T130">
        <f>K!T130</f>
        <v>0</v>
      </c>
      <c r="U130">
        <f>K!U130</f>
        <v>0</v>
      </c>
      <c r="V130">
        <f>K!V130</f>
        <v>0</v>
      </c>
      <c r="W130">
        <f>K!W130</f>
        <v>0</v>
      </c>
      <c r="X130">
        <f>K!X130</f>
        <v>0</v>
      </c>
      <c r="Y130">
        <f>K!Y130</f>
        <v>0</v>
      </c>
      <c r="Z130">
        <f>K!Z130</f>
        <v>0</v>
      </c>
      <c r="AA130">
        <f>K!AA130</f>
        <v>0</v>
      </c>
    </row>
    <row r="131" spans="1:27" ht="12.75">
      <c r="A131">
        <f>K!A131</f>
        <v>0</v>
      </c>
      <c r="B131">
        <f>K!B131</f>
        <v>0</v>
      </c>
      <c r="C131">
        <f>K!C131</f>
        <v>0</v>
      </c>
      <c r="D131">
        <f>K!D131</f>
        <v>0</v>
      </c>
      <c r="E131">
        <f>K!E131</f>
        <v>0</v>
      </c>
      <c r="F131">
        <f>K!F131</f>
        <v>0</v>
      </c>
      <c r="G131">
        <f>K!G131</f>
        <v>0</v>
      </c>
      <c r="H131">
        <f>K!H131</f>
        <v>0</v>
      </c>
      <c r="I131">
        <f>K!I131</f>
        <v>0</v>
      </c>
      <c r="J131">
        <f>K!J131</f>
        <v>0</v>
      </c>
      <c r="K131">
        <f>K!K131</f>
        <v>0</v>
      </c>
      <c r="L131">
        <f>K!L131</f>
        <v>130</v>
      </c>
      <c r="M131" t="str">
        <f>K!M131</f>
        <v>Sigma Hospital, (A Unit of D.B.R Hospital Pvt. Ltd.,35,S.D. Road, Secunderabad</v>
      </c>
      <c r="N131">
        <f>K!N131</f>
        <v>0</v>
      </c>
      <c r="O131">
        <f>K!O131</f>
        <v>0</v>
      </c>
      <c r="P131">
        <f>K!P131</f>
        <v>0</v>
      </c>
      <c r="Q131">
        <f>K!Q131</f>
        <v>0</v>
      </c>
      <c r="R131">
        <f>K!R131</f>
        <v>0</v>
      </c>
      <c r="S131">
        <f>K!S131</f>
        <v>0</v>
      </c>
      <c r="T131">
        <f>K!T131</f>
        <v>0</v>
      </c>
      <c r="U131">
        <f>K!U131</f>
        <v>0</v>
      </c>
      <c r="V131">
        <f>K!V131</f>
        <v>0</v>
      </c>
      <c r="W131">
        <f>K!W131</f>
        <v>0</v>
      </c>
      <c r="X131">
        <f>K!X131</f>
        <v>0</v>
      </c>
      <c r="Y131">
        <f>K!Y131</f>
        <v>0</v>
      </c>
      <c r="Z131">
        <f>K!Z131</f>
        <v>0</v>
      </c>
      <c r="AA131">
        <f>K!AA131</f>
        <v>0</v>
      </c>
    </row>
    <row r="132" spans="1:27" ht="12.75">
      <c r="A132">
        <f>K!A132</f>
        <v>0</v>
      </c>
      <c r="B132">
        <f>K!B132</f>
        <v>0</v>
      </c>
      <c r="C132">
        <f>K!C132</f>
        <v>0</v>
      </c>
      <c r="D132">
        <f>K!D132</f>
        <v>0</v>
      </c>
      <c r="E132">
        <f>K!E132</f>
        <v>0</v>
      </c>
      <c r="F132">
        <f>K!F132</f>
        <v>0</v>
      </c>
      <c r="G132">
        <f>K!G132</f>
        <v>0</v>
      </c>
      <c r="H132">
        <f>K!H132</f>
        <v>0</v>
      </c>
      <c r="I132">
        <f>K!I132</f>
        <v>0</v>
      </c>
      <c r="J132">
        <f>K!J132</f>
        <v>0</v>
      </c>
      <c r="K132">
        <f>K!K132</f>
        <v>0</v>
      </c>
      <c r="L132">
        <f>K!L132</f>
        <v>131</v>
      </c>
      <c r="M132" t="str">
        <f>K!M132</f>
        <v>Siri Dental Clinic, Narayanaguda, Hyd.</v>
      </c>
      <c r="N132">
        <f>K!N132</f>
        <v>0</v>
      </c>
      <c r="O132">
        <f>K!O132</f>
        <v>0</v>
      </c>
      <c r="P132">
        <f>K!P132</f>
        <v>0</v>
      </c>
      <c r="Q132">
        <f>K!Q132</f>
        <v>0</v>
      </c>
      <c r="R132">
        <f>K!R132</f>
        <v>0</v>
      </c>
      <c r="S132">
        <f>K!S132</f>
        <v>0</v>
      </c>
      <c r="T132">
        <f>K!T132</f>
        <v>0</v>
      </c>
      <c r="U132">
        <f>K!U132</f>
        <v>0</v>
      </c>
      <c r="V132">
        <f>K!V132</f>
        <v>0</v>
      </c>
      <c r="W132">
        <f>K!W132</f>
        <v>0</v>
      </c>
      <c r="X132">
        <f>K!X132</f>
        <v>0</v>
      </c>
      <c r="Y132">
        <f>K!Y132</f>
        <v>0</v>
      </c>
      <c r="Z132">
        <f>K!Z132</f>
        <v>0</v>
      </c>
      <c r="AA132">
        <f>K!AA132</f>
        <v>0</v>
      </c>
    </row>
    <row r="133" spans="1:27" ht="12.75">
      <c r="A133">
        <f>K!A133</f>
        <v>0</v>
      </c>
      <c r="B133">
        <f>K!B133</f>
        <v>0</v>
      </c>
      <c r="C133">
        <f>K!C133</f>
        <v>0</v>
      </c>
      <c r="D133">
        <f>K!D133</f>
        <v>0</v>
      </c>
      <c r="E133">
        <f>K!E133</f>
        <v>0</v>
      </c>
      <c r="F133">
        <f>K!F133</f>
        <v>0</v>
      </c>
      <c r="G133">
        <f>K!G133</f>
        <v>0</v>
      </c>
      <c r="H133">
        <f>K!H133</f>
        <v>0</v>
      </c>
      <c r="I133">
        <f>K!I133</f>
        <v>0</v>
      </c>
      <c r="J133">
        <f>K!J133</f>
        <v>0</v>
      </c>
      <c r="K133">
        <f>K!K133</f>
        <v>0</v>
      </c>
      <c r="L133">
        <f>K!L133</f>
        <v>132</v>
      </c>
      <c r="M133" t="str">
        <f>K!M133</f>
        <v>Smiline Dental Hospital, Main Road, Ameerpet, Hyderabad</v>
      </c>
      <c r="N133">
        <f>K!N133</f>
        <v>0</v>
      </c>
      <c r="O133">
        <f>K!O133</f>
        <v>0</v>
      </c>
      <c r="P133">
        <f>K!P133</f>
        <v>0</v>
      </c>
      <c r="Q133">
        <f>K!Q133</f>
        <v>0</v>
      </c>
      <c r="R133">
        <f>K!R133</f>
        <v>0</v>
      </c>
      <c r="S133">
        <f>K!S133</f>
        <v>0</v>
      </c>
      <c r="T133">
        <f>K!T133</f>
        <v>0</v>
      </c>
      <c r="U133">
        <f>K!U133</f>
        <v>0</v>
      </c>
      <c r="V133">
        <f>K!V133</f>
        <v>0</v>
      </c>
      <c r="W133">
        <f>K!W133</f>
        <v>0</v>
      </c>
      <c r="X133">
        <f>K!X133</f>
        <v>0</v>
      </c>
      <c r="Y133">
        <f>K!Y133</f>
        <v>0</v>
      </c>
      <c r="Z133">
        <f>K!Z133</f>
        <v>0</v>
      </c>
      <c r="AA133">
        <f>K!AA133</f>
        <v>0</v>
      </c>
    </row>
    <row r="134" spans="1:27" ht="12.75">
      <c r="A134">
        <f>K!A134</f>
        <v>0</v>
      </c>
      <c r="B134">
        <f>K!B134</f>
        <v>0</v>
      </c>
      <c r="C134">
        <f>K!C134</f>
        <v>0</v>
      </c>
      <c r="D134">
        <f>K!D134</f>
        <v>0</v>
      </c>
      <c r="E134">
        <f>K!E134</f>
        <v>0</v>
      </c>
      <c r="F134">
        <f>K!F134</f>
        <v>0</v>
      </c>
      <c r="G134">
        <f>K!G134</f>
        <v>0</v>
      </c>
      <c r="H134">
        <f>K!H134</f>
        <v>0</v>
      </c>
      <c r="I134">
        <f>K!I134</f>
        <v>0</v>
      </c>
      <c r="J134">
        <f>K!J134</f>
        <v>0</v>
      </c>
      <c r="K134">
        <f>K!K134</f>
        <v>0</v>
      </c>
      <c r="L134">
        <f>K!L134</f>
        <v>133</v>
      </c>
      <c r="M134" t="str">
        <f>K!M134</f>
        <v>Smt. Bhagwan Devi Hospital, 21-7-191, Mama Jumla Pathak Charkaman, Hyderabad - 500002.</v>
      </c>
      <c r="N134">
        <f>K!N134</f>
        <v>0</v>
      </c>
      <c r="O134">
        <f>K!O134</f>
        <v>0</v>
      </c>
      <c r="P134">
        <f>K!P134</f>
        <v>0</v>
      </c>
      <c r="Q134">
        <f>K!Q134</f>
        <v>0</v>
      </c>
      <c r="R134">
        <f>K!R134</f>
        <v>0</v>
      </c>
      <c r="S134">
        <f>K!S134</f>
        <v>0</v>
      </c>
      <c r="T134">
        <f>K!T134</f>
        <v>0</v>
      </c>
      <c r="U134">
        <f>K!U134</f>
        <v>0</v>
      </c>
      <c r="V134">
        <f>K!V134</f>
        <v>0</v>
      </c>
      <c r="W134">
        <f>K!W134</f>
        <v>0</v>
      </c>
      <c r="X134">
        <f>K!X134</f>
        <v>0</v>
      </c>
      <c r="Y134">
        <f>K!Y134</f>
        <v>0</v>
      </c>
      <c r="Z134">
        <f>K!Z134</f>
        <v>0</v>
      </c>
      <c r="AA134">
        <f>K!AA134</f>
        <v>0</v>
      </c>
    </row>
    <row r="135" spans="1:27" ht="12.75">
      <c r="A135">
        <f>K!A135</f>
        <v>0</v>
      </c>
      <c r="B135">
        <f>K!B135</f>
        <v>0</v>
      </c>
      <c r="C135">
        <f>K!C135</f>
        <v>0</v>
      </c>
      <c r="D135">
        <f>K!D135</f>
        <v>0</v>
      </c>
      <c r="E135">
        <f>K!E135</f>
        <v>0</v>
      </c>
      <c r="F135">
        <f>K!F135</f>
        <v>0</v>
      </c>
      <c r="G135">
        <f>K!G135</f>
        <v>0</v>
      </c>
      <c r="H135">
        <f>K!H135</f>
        <v>0</v>
      </c>
      <c r="I135">
        <f>K!I135</f>
        <v>0</v>
      </c>
      <c r="J135">
        <f>K!J135</f>
        <v>0</v>
      </c>
      <c r="K135">
        <f>K!K135</f>
        <v>0</v>
      </c>
      <c r="L135">
        <f>K!L135</f>
        <v>134</v>
      </c>
      <c r="M135" t="str">
        <f>K!M135</f>
        <v>Soumya Multi Speciality Hospital, Karkhana, Secunderabad </v>
      </c>
      <c r="N135">
        <f>K!N135</f>
        <v>0</v>
      </c>
      <c r="O135">
        <f>K!O135</f>
        <v>0</v>
      </c>
      <c r="P135">
        <f>K!P135</f>
        <v>0</v>
      </c>
      <c r="Q135">
        <f>K!Q135</f>
        <v>0</v>
      </c>
      <c r="R135">
        <f>K!R135</f>
        <v>0</v>
      </c>
      <c r="S135">
        <f>K!S135</f>
        <v>0</v>
      </c>
      <c r="T135">
        <f>K!T135</f>
        <v>0</v>
      </c>
      <c r="U135">
        <f>K!U135</f>
        <v>0</v>
      </c>
      <c r="V135">
        <f>K!V135</f>
        <v>0</v>
      </c>
      <c r="W135">
        <f>K!W135</f>
        <v>0</v>
      </c>
      <c r="X135">
        <f>K!X135</f>
        <v>0</v>
      </c>
      <c r="Y135">
        <f>K!Y135</f>
        <v>0</v>
      </c>
      <c r="Z135">
        <f>K!Z135</f>
        <v>0</v>
      </c>
      <c r="AA135">
        <f>K!AA135</f>
        <v>0</v>
      </c>
    </row>
    <row r="136" spans="1:27" ht="12.75">
      <c r="A136">
        <f>K!A136</f>
        <v>0</v>
      </c>
      <c r="B136">
        <f>K!B136</f>
        <v>0</v>
      </c>
      <c r="C136">
        <f>K!C136</f>
        <v>0</v>
      </c>
      <c r="D136">
        <f>K!D136</f>
        <v>0</v>
      </c>
      <c r="E136">
        <f>K!E136</f>
        <v>0</v>
      </c>
      <c r="F136">
        <f>K!F136</f>
        <v>0</v>
      </c>
      <c r="G136">
        <f>K!G136</f>
        <v>0</v>
      </c>
      <c r="H136">
        <f>K!H136</f>
        <v>0</v>
      </c>
      <c r="I136">
        <f>K!I136</f>
        <v>0</v>
      </c>
      <c r="J136">
        <f>K!J136</f>
        <v>0</v>
      </c>
      <c r="K136">
        <f>K!K136</f>
        <v>0</v>
      </c>
      <c r="L136">
        <f>K!L136</f>
        <v>135</v>
      </c>
      <c r="M136" t="str">
        <f>K!M136</f>
        <v>Sri Devi Eye Hospital, 29-6-13A, Nakkal Road, Suryaraopet, Vijayawada.</v>
      </c>
      <c r="N136">
        <f>K!N136</f>
        <v>0</v>
      </c>
      <c r="O136">
        <f>K!O136</f>
        <v>0</v>
      </c>
      <c r="P136">
        <f>K!P136</f>
        <v>0</v>
      </c>
      <c r="Q136">
        <f>K!Q136</f>
        <v>0</v>
      </c>
      <c r="R136">
        <f>K!R136</f>
        <v>0</v>
      </c>
      <c r="S136">
        <f>K!S136</f>
        <v>0</v>
      </c>
      <c r="T136">
        <f>K!T136</f>
        <v>0</v>
      </c>
      <c r="U136">
        <f>K!U136</f>
        <v>0</v>
      </c>
      <c r="V136">
        <f>K!V136</f>
        <v>0</v>
      </c>
      <c r="W136">
        <f>K!W136</f>
        <v>0</v>
      </c>
      <c r="X136">
        <f>K!X136</f>
        <v>0</v>
      </c>
      <c r="Y136">
        <f>K!Y136</f>
        <v>0</v>
      </c>
      <c r="Z136">
        <f>K!Z136</f>
        <v>0</v>
      </c>
      <c r="AA136">
        <f>K!AA136</f>
        <v>0</v>
      </c>
    </row>
    <row r="137" spans="1:27" ht="12.75">
      <c r="A137">
        <f>K!A137</f>
        <v>0</v>
      </c>
      <c r="B137">
        <f>K!B137</f>
        <v>0</v>
      </c>
      <c r="C137">
        <f>K!C137</f>
        <v>0</v>
      </c>
      <c r="D137">
        <f>K!D137</f>
        <v>0</v>
      </c>
      <c r="E137">
        <f>K!E137</f>
        <v>0</v>
      </c>
      <c r="F137">
        <f>K!F137</f>
        <v>0</v>
      </c>
      <c r="G137">
        <f>K!G137</f>
        <v>0</v>
      </c>
      <c r="H137">
        <f>K!H137</f>
        <v>0</v>
      </c>
      <c r="I137">
        <f>K!I137</f>
        <v>0</v>
      </c>
      <c r="J137">
        <f>K!J137</f>
        <v>0</v>
      </c>
      <c r="K137">
        <f>K!K137</f>
        <v>0</v>
      </c>
      <c r="L137">
        <f>K!L137</f>
        <v>136</v>
      </c>
      <c r="M137" t="str">
        <f>K!M137</f>
        <v>Sri Sai Hospitals, 5/2, Arundalpet, Guntur - 522002</v>
      </c>
      <c r="N137">
        <f>K!N137</f>
        <v>0</v>
      </c>
      <c r="O137">
        <f>K!O137</f>
        <v>0</v>
      </c>
      <c r="P137">
        <f>K!P137</f>
        <v>0</v>
      </c>
      <c r="Q137">
        <f>K!Q137</f>
        <v>0</v>
      </c>
      <c r="R137">
        <f>K!R137</f>
        <v>0</v>
      </c>
      <c r="S137">
        <f>K!S137</f>
        <v>0</v>
      </c>
      <c r="T137">
        <f>K!T137</f>
        <v>0</v>
      </c>
      <c r="U137">
        <f>K!U137</f>
        <v>0</v>
      </c>
      <c r="V137">
        <f>K!V137</f>
        <v>0</v>
      </c>
      <c r="W137">
        <f>K!W137</f>
        <v>0</v>
      </c>
      <c r="X137">
        <f>K!X137</f>
        <v>0</v>
      </c>
      <c r="Y137">
        <f>K!Y137</f>
        <v>0</v>
      </c>
      <c r="Z137">
        <f>K!Z137</f>
        <v>0</v>
      </c>
      <c r="AA137">
        <f>K!AA137</f>
        <v>0</v>
      </c>
    </row>
    <row r="138" spans="1:27" ht="12.75">
      <c r="A138">
        <f>K!A138</f>
        <v>0</v>
      </c>
      <c r="B138">
        <f>K!B138</f>
        <v>0</v>
      </c>
      <c r="C138">
        <f>K!C138</f>
        <v>0</v>
      </c>
      <c r="D138">
        <f>K!D138</f>
        <v>0</v>
      </c>
      <c r="E138">
        <f>K!E138</f>
        <v>0</v>
      </c>
      <c r="F138">
        <f>K!F138</f>
        <v>0</v>
      </c>
      <c r="G138">
        <f>K!G138</f>
        <v>0</v>
      </c>
      <c r="H138">
        <f>K!H138</f>
        <v>0</v>
      </c>
      <c r="I138">
        <f>K!I138</f>
        <v>0</v>
      </c>
      <c r="J138">
        <f>K!J138</f>
        <v>0</v>
      </c>
      <c r="K138">
        <f>K!K138</f>
        <v>0</v>
      </c>
      <c r="L138">
        <f>K!L138</f>
        <v>137</v>
      </c>
      <c r="M138" t="str">
        <f>K!M138</f>
        <v>Sri Sai Kidney Center, (A Unit of Twin Cities Kidney Center Pvt Ltd.), 7-1-59/4/8, Near Lal Bunglow, Ameerpet, Hyderabad.</v>
      </c>
      <c r="N138">
        <f>K!N138</f>
        <v>0</v>
      </c>
      <c r="O138">
        <f>K!O138</f>
        <v>0</v>
      </c>
      <c r="P138">
        <f>K!P138</f>
        <v>0</v>
      </c>
      <c r="Q138">
        <f>K!Q138</f>
        <v>0</v>
      </c>
      <c r="R138">
        <f>K!R138</f>
        <v>0</v>
      </c>
      <c r="S138">
        <f>K!S138</f>
        <v>0</v>
      </c>
      <c r="T138">
        <f>K!T138</f>
        <v>0</v>
      </c>
      <c r="U138">
        <f>K!U138</f>
        <v>0</v>
      </c>
      <c r="V138">
        <f>K!V138</f>
        <v>0</v>
      </c>
      <c r="W138">
        <f>K!W138</f>
        <v>0</v>
      </c>
      <c r="X138">
        <f>K!X138</f>
        <v>0</v>
      </c>
      <c r="Y138">
        <f>K!Y138</f>
        <v>0</v>
      </c>
      <c r="Z138">
        <f>K!Z138</f>
        <v>0</v>
      </c>
      <c r="AA138">
        <f>K!AA138</f>
        <v>0</v>
      </c>
    </row>
    <row r="139" spans="1:27" ht="12.75">
      <c r="A139">
        <f>K!A139</f>
        <v>0</v>
      </c>
      <c r="B139">
        <f>K!B139</f>
        <v>0</v>
      </c>
      <c r="C139">
        <f>K!C139</f>
        <v>0</v>
      </c>
      <c r="D139">
        <f>K!D139</f>
        <v>0</v>
      </c>
      <c r="E139">
        <f>K!E139</f>
        <v>0</v>
      </c>
      <c r="F139">
        <f>K!F139</f>
        <v>0</v>
      </c>
      <c r="G139">
        <f>K!G139</f>
        <v>0</v>
      </c>
      <c r="H139">
        <f>K!H139</f>
        <v>0</v>
      </c>
      <c r="I139">
        <f>K!I139</f>
        <v>0</v>
      </c>
      <c r="J139">
        <f>K!J139</f>
        <v>0</v>
      </c>
      <c r="K139">
        <f>K!K139</f>
        <v>0</v>
      </c>
      <c r="L139">
        <f>K!L139</f>
        <v>138</v>
      </c>
      <c r="M139" t="str">
        <f>K!M139</f>
        <v>Sri Vijaya Durga Cardiac Centre 46-728-C, Budhawarpet, Kurnool</v>
      </c>
      <c r="N139">
        <f>K!N139</f>
        <v>0</v>
      </c>
      <c r="O139">
        <f>K!O139</f>
        <v>0</v>
      </c>
      <c r="P139">
        <f>K!P139</f>
        <v>0</v>
      </c>
      <c r="Q139">
        <f>K!Q139</f>
        <v>0</v>
      </c>
      <c r="R139">
        <f>K!R139</f>
        <v>0</v>
      </c>
      <c r="S139">
        <f>K!S139</f>
        <v>0</v>
      </c>
      <c r="T139">
        <f>K!T139</f>
        <v>0</v>
      </c>
      <c r="U139">
        <f>K!U139</f>
        <v>0</v>
      </c>
      <c r="V139">
        <f>K!V139</f>
        <v>0</v>
      </c>
      <c r="W139">
        <f>K!W139</f>
        <v>0</v>
      </c>
      <c r="X139">
        <f>K!X139</f>
        <v>0</v>
      </c>
      <c r="Y139">
        <f>K!Y139</f>
        <v>0</v>
      </c>
      <c r="Z139">
        <f>K!Z139</f>
        <v>0</v>
      </c>
      <c r="AA139">
        <f>K!AA139</f>
        <v>0</v>
      </c>
    </row>
    <row r="140" spans="1:27" ht="12.75">
      <c r="A140">
        <f>K!A140</f>
        <v>0</v>
      </c>
      <c r="B140">
        <f>K!B140</f>
        <v>0</v>
      </c>
      <c r="C140">
        <f>K!C140</f>
        <v>0</v>
      </c>
      <c r="D140">
        <f>K!D140</f>
        <v>0</v>
      </c>
      <c r="E140">
        <f>K!E140</f>
        <v>0</v>
      </c>
      <c r="F140">
        <f>K!F140</f>
        <v>0</v>
      </c>
      <c r="G140">
        <f>K!G140</f>
        <v>0</v>
      </c>
      <c r="H140">
        <f>K!H140</f>
        <v>0</v>
      </c>
      <c r="I140">
        <f>K!I140</f>
        <v>0</v>
      </c>
      <c r="J140">
        <f>K!J140</f>
        <v>0</v>
      </c>
      <c r="K140">
        <f>K!K140</f>
        <v>0</v>
      </c>
      <c r="L140">
        <f>K!L140</f>
        <v>139</v>
      </c>
      <c r="M140" t="str">
        <f>K!M140</f>
        <v>Sridhar Super Speciality Dental Hospital, Opp. Gold Spot, Ameerpet, Hyderabad.</v>
      </c>
      <c r="N140">
        <f>K!N140</f>
        <v>0</v>
      </c>
      <c r="O140">
        <f>K!O140</f>
        <v>0</v>
      </c>
      <c r="P140">
        <f>K!P140</f>
        <v>0</v>
      </c>
      <c r="Q140">
        <f>K!Q140</f>
        <v>0</v>
      </c>
      <c r="R140">
        <f>K!R140</f>
        <v>0</v>
      </c>
      <c r="S140">
        <f>K!S140</f>
        <v>0</v>
      </c>
      <c r="T140">
        <f>K!T140</f>
        <v>0</v>
      </c>
      <c r="U140">
        <f>K!U140</f>
        <v>0</v>
      </c>
      <c r="V140">
        <f>K!V140</f>
        <v>0</v>
      </c>
      <c r="W140">
        <f>K!W140</f>
        <v>0</v>
      </c>
      <c r="X140">
        <f>K!X140</f>
        <v>0</v>
      </c>
      <c r="Y140">
        <f>K!Y140</f>
        <v>0</v>
      </c>
      <c r="Z140">
        <f>K!Z140</f>
        <v>0</v>
      </c>
      <c r="AA140">
        <f>K!AA140</f>
        <v>0</v>
      </c>
    </row>
    <row r="141" spans="1:27" ht="12.75">
      <c r="A141">
        <f>K!A141</f>
        <v>0</v>
      </c>
      <c r="B141">
        <f>K!B141</f>
        <v>0</v>
      </c>
      <c r="C141">
        <f>K!C141</f>
        <v>0</v>
      </c>
      <c r="D141">
        <f>K!D141</f>
        <v>0</v>
      </c>
      <c r="E141">
        <f>K!E141</f>
        <v>0</v>
      </c>
      <c r="F141">
        <f>K!F141</f>
        <v>0</v>
      </c>
      <c r="G141">
        <f>K!G141</f>
        <v>0</v>
      </c>
      <c r="H141">
        <f>K!H141</f>
        <v>0</v>
      </c>
      <c r="I141">
        <f>K!I141</f>
        <v>0</v>
      </c>
      <c r="J141">
        <f>K!J141</f>
        <v>0</v>
      </c>
      <c r="K141">
        <f>K!K141</f>
        <v>0</v>
      </c>
      <c r="L141">
        <f>K!L141</f>
        <v>140</v>
      </c>
      <c r="M141" t="str">
        <f>K!M141</f>
        <v>St. Ann's Hospital, Fathimanagar, Kazipet, Warangal</v>
      </c>
      <c r="N141">
        <f>K!N141</f>
        <v>0</v>
      </c>
      <c r="O141">
        <f>K!O141</f>
        <v>0</v>
      </c>
      <c r="P141">
        <f>K!P141</f>
        <v>0</v>
      </c>
      <c r="Q141">
        <f>K!Q141</f>
        <v>0</v>
      </c>
      <c r="R141">
        <f>K!R141</f>
        <v>0</v>
      </c>
      <c r="S141">
        <f>K!S141</f>
        <v>0</v>
      </c>
      <c r="T141">
        <f>K!T141</f>
        <v>0</v>
      </c>
      <c r="U141">
        <f>K!U141</f>
        <v>0</v>
      </c>
      <c r="V141">
        <f>K!V141</f>
        <v>0</v>
      </c>
      <c r="W141">
        <f>K!W141</f>
        <v>0</v>
      </c>
      <c r="X141">
        <f>K!X141</f>
        <v>0</v>
      </c>
      <c r="Y141">
        <f>K!Y141</f>
        <v>0</v>
      </c>
      <c r="Z141">
        <f>K!Z141</f>
        <v>0</v>
      </c>
      <c r="AA141">
        <f>K!AA141</f>
        <v>0</v>
      </c>
    </row>
    <row r="142" spans="1:27" ht="12.75">
      <c r="A142">
        <f>K!A142</f>
        <v>0</v>
      </c>
      <c r="B142">
        <f>K!B142</f>
        <v>0</v>
      </c>
      <c r="C142">
        <f>K!C142</f>
        <v>0</v>
      </c>
      <c r="D142">
        <f>K!D142</f>
        <v>0</v>
      </c>
      <c r="E142">
        <f>K!E142</f>
        <v>0</v>
      </c>
      <c r="F142">
        <f>K!F142</f>
        <v>0</v>
      </c>
      <c r="G142">
        <f>K!G142</f>
        <v>0</v>
      </c>
      <c r="H142">
        <f>K!H142</f>
        <v>0</v>
      </c>
      <c r="I142">
        <f>K!I142</f>
        <v>0</v>
      </c>
      <c r="J142">
        <f>K!J142</f>
        <v>0</v>
      </c>
      <c r="K142">
        <f>K!K142</f>
        <v>0</v>
      </c>
      <c r="L142">
        <f>K!L142</f>
        <v>141</v>
      </c>
      <c r="M142" t="str">
        <f>K!M142</f>
        <v>SVR Neuro Hospital ( Aunit of SVR Neuro &amp; Trauma Super Speciality Hospital  Pvt. Ltd., M.G. Road, Vijayawada</v>
      </c>
      <c r="N142">
        <f>K!N142</f>
        <v>0</v>
      </c>
      <c r="O142">
        <f>K!O142</f>
        <v>0</v>
      </c>
      <c r="P142">
        <f>K!P142</f>
        <v>0</v>
      </c>
      <c r="Q142">
        <f>K!Q142</f>
        <v>0</v>
      </c>
      <c r="R142">
        <f>K!R142</f>
        <v>0</v>
      </c>
      <c r="S142">
        <f>K!S142</f>
        <v>0</v>
      </c>
      <c r="T142">
        <f>K!T142</f>
        <v>0</v>
      </c>
      <c r="U142">
        <f>K!U142</f>
        <v>0</v>
      </c>
      <c r="V142">
        <f>K!V142</f>
        <v>0</v>
      </c>
      <c r="W142">
        <f>K!W142</f>
        <v>0</v>
      </c>
      <c r="X142">
        <f>K!X142</f>
        <v>0</v>
      </c>
      <c r="Y142">
        <f>K!Y142</f>
        <v>0</v>
      </c>
      <c r="Z142">
        <f>K!Z142</f>
        <v>0</v>
      </c>
      <c r="AA142">
        <f>K!AA142</f>
        <v>0</v>
      </c>
    </row>
    <row r="143" spans="1:27" ht="12.75">
      <c r="A143">
        <f>K!A143</f>
        <v>0</v>
      </c>
      <c r="B143">
        <f>K!B143</f>
        <v>0</v>
      </c>
      <c r="C143">
        <f>K!C143</f>
        <v>0</v>
      </c>
      <c r="D143">
        <f>K!D143</f>
        <v>0</v>
      </c>
      <c r="E143">
        <f>K!E143</f>
        <v>0</v>
      </c>
      <c r="F143">
        <f>K!F143</f>
        <v>0</v>
      </c>
      <c r="G143">
        <f>K!G143</f>
        <v>0</v>
      </c>
      <c r="H143">
        <f>K!H143</f>
        <v>0</v>
      </c>
      <c r="I143">
        <f>K!I143</f>
        <v>0</v>
      </c>
      <c r="J143">
        <f>K!J143</f>
        <v>0</v>
      </c>
      <c r="K143">
        <f>K!K143</f>
        <v>0</v>
      </c>
      <c r="L143">
        <f>K!L143</f>
        <v>142</v>
      </c>
      <c r="M143" t="str">
        <f>K!M143</f>
        <v>SVS Dental Hospital, Opp. Bata R.P. Road, Seceunderabad.</v>
      </c>
      <c r="N143">
        <f>K!N143</f>
        <v>0</v>
      </c>
      <c r="O143">
        <f>K!O143</f>
        <v>0</v>
      </c>
      <c r="P143">
        <f>K!P143</f>
        <v>0</v>
      </c>
      <c r="Q143">
        <f>K!Q143</f>
        <v>0</v>
      </c>
      <c r="R143">
        <f>K!R143</f>
        <v>0</v>
      </c>
      <c r="S143">
        <f>K!S143</f>
        <v>0</v>
      </c>
      <c r="T143">
        <f>K!T143</f>
        <v>0</v>
      </c>
      <c r="U143">
        <f>K!U143</f>
        <v>0</v>
      </c>
      <c r="V143">
        <f>K!V143</f>
        <v>0</v>
      </c>
      <c r="W143">
        <f>K!W143</f>
        <v>0</v>
      </c>
      <c r="X143">
        <f>K!X143</f>
        <v>0</v>
      </c>
      <c r="Y143">
        <f>K!Y143</f>
        <v>0</v>
      </c>
      <c r="Z143">
        <f>K!Z143</f>
        <v>0</v>
      </c>
      <c r="AA143">
        <f>K!AA143</f>
        <v>0</v>
      </c>
    </row>
    <row r="144" spans="1:27" ht="12.75">
      <c r="A144">
        <f>K!A144</f>
        <v>0</v>
      </c>
      <c r="B144">
        <f>K!B144</f>
        <v>0</v>
      </c>
      <c r="C144">
        <f>K!C144</f>
        <v>0</v>
      </c>
      <c r="D144">
        <f>K!D144</f>
        <v>0</v>
      </c>
      <c r="E144">
        <f>K!E144</f>
        <v>0</v>
      </c>
      <c r="F144">
        <f>K!F144</f>
        <v>0</v>
      </c>
      <c r="G144">
        <f>K!G144</f>
        <v>0</v>
      </c>
      <c r="H144">
        <f>K!H144</f>
        <v>0</v>
      </c>
      <c r="I144">
        <f>K!I144</f>
        <v>0</v>
      </c>
      <c r="J144">
        <f>K!J144</f>
        <v>0</v>
      </c>
      <c r="K144">
        <f>K!K144</f>
        <v>0</v>
      </c>
      <c r="L144">
        <f>K!L144</f>
        <v>143</v>
      </c>
      <c r="M144" t="str">
        <f>K!M144</f>
        <v>Swatantra Hospitals (Multi Specialities) Pvt. Ltd. Near Kambala Park, Rajahmundry</v>
      </c>
      <c r="N144">
        <f>K!N144</f>
        <v>0</v>
      </c>
      <c r="O144">
        <f>K!O144</f>
        <v>0</v>
      </c>
      <c r="P144">
        <f>K!P144</f>
        <v>0</v>
      </c>
      <c r="Q144">
        <f>K!Q144</f>
        <v>0</v>
      </c>
      <c r="R144">
        <f>K!R144</f>
        <v>0</v>
      </c>
      <c r="S144">
        <f>K!S144</f>
        <v>0</v>
      </c>
      <c r="T144">
        <f>K!T144</f>
        <v>0</v>
      </c>
      <c r="U144">
        <f>K!U144</f>
        <v>0</v>
      </c>
      <c r="V144">
        <f>K!V144</f>
        <v>0</v>
      </c>
      <c r="W144">
        <f>K!W144</f>
        <v>0</v>
      </c>
      <c r="X144">
        <f>K!X144</f>
        <v>0</v>
      </c>
      <c r="Y144">
        <f>K!Y144</f>
        <v>0</v>
      </c>
      <c r="Z144">
        <f>K!Z144</f>
        <v>0</v>
      </c>
      <c r="AA144">
        <f>K!AA144</f>
        <v>0</v>
      </c>
    </row>
    <row r="145" spans="1:27" ht="12.75">
      <c r="A145">
        <f>K!A145</f>
        <v>0</v>
      </c>
      <c r="B145">
        <f>K!B145</f>
        <v>0</v>
      </c>
      <c r="C145">
        <f>K!C145</f>
        <v>0</v>
      </c>
      <c r="D145">
        <f>K!D145</f>
        <v>0</v>
      </c>
      <c r="E145">
        <f>K!E145</f>
        <v>0</v>
      </c>
      <c r="F145">
        <f>K!F145</f>
        <v>0</v>
      </c>
      <c r="G145">
        <f>K!G145</f>
        <v>0</v>
      </c>
      <c r="H145">
        <f>K!H145</f>
        <v>0</v>
      </c>
      <c r="I145">
        <f>K!I145</f>
        <v>0</v>
      </c>
      <c r="J145">
        <f>K!J145</f>
        <v>0</v>
      </c>
      <c r="K145">
        <f>K!K145</f>
        <v>0</v>
      </c>
      <c r="L145">
        <f>K!L145</f>
        <v>144</v>
      </c>
      <c r="M145" t="str">
        <f>K!M145</f>
        <v>Udai Clinic Orthopedic Center, Chappal Road, Hyderabad.</v>
      </c>
      <c r="N145">
        <f>K!N145</f>
        <v>0</v>
      </c>
      <c r="O145">
        <f>K!O145</f>
        <v>0</v>
      </c>
      <c r="P145">
        <f>K!P145</f>
        <v>0</v>
      </c>
      <c r="Q145">
        <f>K!Q145</f>
        <v>0</v>
      </c>
      <c r="R145">
        <f>K!R145</f>
        <v>0</v>
      </c>
      <c r="S145">
        <f>K!S145</f>
        <v>0</v>
      </c>
      <c r="T145">
        <f>K!T145</f>
        <v>0</v>
      </c>
      <c r="U145">
        <f>K!U145</f>
        <v>0</v>
      </c>
      <c r="V145">
        <f>K!V145</f>
        <v>0</v>
      </c>
      <c r="W145">
        <f>K!W145</f>
        <v>0</v>
      </c>
      <c r="X145">
        <f>K!X145</f>
        <v>0</v>
      </c>
      <c r="Y145">
        <f>K!Y145</f>
        <v>0</v>
      </c>
      <c r="Z145">
        <f>K!Z145</f>
        <v>0</v>
      </c>
      <c r="AA145">
        <f>K!AA145</f>
        <v>0</v>
      </c>
    </row>
    <row r="146" spans="1:27" ht="12.75">
      <c r="A146">
        <f>K!A146</f>
        <v>0</v>
      </c>
      <c r="B146">
        <f>K!B146</f>
        <v>0</v>
      </c>
      <c r="C146">
        <f>K!C146</f>
        <v>0</v>
      </c>
      <c r="D146">
        <f>K!D146</f>
        <v>0</v>
      </c>
      <c r="E146">
        <f>K!E146</f>
        <v>0</v>
      </c>
      <c r="F146">
        <f>K!F146</f>
        <v>0</v>
      </c>
      <c r="G146">
        <f>K!G146</f>
        <v>0</v>
      </c>
      <c r="H146">
        <f>K!H146</f>
        <v>0</v>
      </c>
      <c r="I146">
        <f>K!I146</f>
        <v>0</v>
      </c>
      <c r="J146">
        <f>K!J146</f>
        <v>0</v>
      </c>
      <c r="K146">
        <f>K!K146</f>
        <v>0</v>
      </c>
      <c r="L146">
        <f>K!L146</f>
        <v>145</v>
      </c>
      <c r="M146" t="str">
        <f>K!M146</f>
        <v>Usha Cardiac Centre, Labbipet, M.G.Road, Vijayawada.</v>
      </c>
      <c r="N146">
        <f>K!N146</f>
        <v>0</v>
      </c>
      <c r="O146">
        <f>K!O146</f>
        <v>0</v>
      </c>
      <c r="P146">
        <f>K!P146</f>
        <v>0</v>
      </c>
      <c r="Q146">
        <f>K!Q146</f>
        <v>0</v>
      </c>
      <c r="R146">
        <f>K!R146</f>
        <v>0</v>
      </c>
      <c r="S146">
        <f>K!S146</f>
        <v>0</v>
      </c>
      <c r="T146">
        <f>K!T146</f>
        <v>0</v>
      </c>
      <c r="U146">
        <f>K!U146</f>
        <v>0</v>
      </c>
      <c r="V146">
        <f>K!V146</f>
        <v>0</v>
      </c>
      <c r="W146">
        <f>K!W146</f>
        <v>0</v>
      </c>
      <c r="X146">
        <f>K!X146</f>
        <v>0</v>
      </c>
      <c r="Y146">
        <f>K!Y146</f>
        <v>0</v>
      </c>
      <c r="Z146">
        <f>K!Z146</f>
        <v>0</v>
      </c>
      <c r="AA146">
        <f>K!AA146</f>
        <v>0</v>
      </c>
    </row>
    <row r="147" spans="1:27" ht="12.75">
      <c r="A147">
        <f>K!A147</f>
        <v>0</v>
      </c>
      <c r="B147">
        <f>K!B147</f>
        <v>0</v>
      </c>
      <c r="C147">
        <f>K!C147</f>
        <v>0</v>
      </c>
      <c r="D147">
        <f>K!D147</f>
        <v>0</v>
      </c>
      <c r="E147">
        <f>K!E147</f>
        <v>0</v>
      </c>
      <c r="F147">
        <f>K!F147</f>
        <v>0</v>
      </c>
      <c r="G147">
        <f>K!G147</f>
        <v>0</v>
      </c>
      <c r="H147">
        <f>K!H147</f>
        <v>0</v>
      </c>
      <c r="I147">
        <f>K!I147</f>
        <v>0</v>
      </c>
      <c r="J147">
        <f>K!J147</f>
        <v>0</v>
      </c>
      <c r="K147">
        <f>K!K147</f>
        <v>0</v>
      </c>
      <c r="L147">
        <f>K!L147</f>
        <v>146</v>
      </c>
      <c r="M147" t="str">
        <f>K!M147</f>
        <v>Usha Mullapudi Cardiac Centre, Gajularamaram, Qutubullahpur Municipality, R.R.District, Hyderabad.</v>
      </c>
      <c r="N147">
        <f>K!N147</f>
        <v>0</v>
      </c>
      <c r="O147">
        <f>K!O147</f>
        <v>0</v>
      </c>
      <c r="P147">
        <f>K!P147</f>
        <v>0</v>
      </c>
      <c r="Q147">
        <f>K!Q147</f>
        <v>0</v>
      </c>
      <c r="R147">
        <f>K!R147</f>
        <v>0</v>
      </c>
      <c r="S147">
        <f>K!S147</f>
        <v>0</v>
      </c>
      <c r="T147">
        <f>K!T147</f>
        <v>0</v>
      </c>
      <c r="U147">
        <f>K!U147</f>
        <v>0</v>
      </c>
      <c r="V147">
        <f>K!V147</f>
        <v>0</v>
      </c>
      <c r="W147">
        <f>K!W147</f>
        <v>0</v>
      </c>
      <c r="X147">
        <f>K!X147</f>
        <v>0</v>
      </c>
      <c r="Y147">
        <f>K!Y147</f>
        <v>0</v>
      </c>
      <c r="Z147">
        <f>K!Z147</f>
        <v>0</v>
      </c>
      <c r="AA147">
        <f>K!AA147</f>
        <v>0</v>
      </c>
    </row>
    <row r="148" spans="1:27" ht="12.75">
      <c r="A148">
        <f>K!A148</f>
        <v>0</v>
      </c>
      <c r="B148">
        <f>K!B148</f>
        <v>0</v>
      </c>
      <c r="C148">
        <f>K!C148</f>
        <v>0</v>
      </c>
      <c r="D148">
        <f>K!D148</f>
        <v>0</v>
      </c>
      <c r="E148">
        <f>K!E148</f>
        <v>0</v>
      </c>
      <c r="F148">
        <f>K!F148</f>
        <v>0</v>
      </c>
      <c r="G148">
        <f>K!G148</f>
        <v>0</v>
      </c>
      <c r="H148">
        <f>K!H148</f>
        <v>0</v>
      </c>
      <c r="I148">
        <f>K!I148</f>
        <v>0</v>
      </c>
      <c r="J148">
        <f>K!J148</f>
        <v>0</v>
      </c>
      <c r="K148">
        <f>K!K148</f>
        <v>0</v>
      </c>
      <c r="L148">
        <f>K!L148</f>
        <v>147</v>
      </c>
      <c r="M148" t="str">
        <f>K!M148</f>
        <v>Vamshi Multispciality Dental Hospital, 102-104, Ist Floor, Agraj Plaza, Main Road, R.R. Pet, Eluru, W.G. Dist.</v>
      </c>
      <c r="N148">
        <f>K!N148</f>
        <v>0</v>
      </c>
      <c r="O148">
        <f>K!O148</f>
        <v>0</v>
      </c>
      <c r="P148">
        <f>K!P148</f>
        <v>0</v>
      </c>
      <c r="Q148">
        <f>K!Q148</f>
        <v>0</v>
      </c>
      <c r="R148">
        <f>K!R148</f>
        <v>0</v>
      </c>
      <c r="S148">
        <f>K!S148</f>
        <v>0</v>
      </c>
      <c r="T148">
        <f>K!T148</f>
        <v>0</v>
      </c>
      <c r="U148">
        <f>K!U148</f>
        <v>0</v>
      </c>
      <c r="V148">
        <f>K!V148</f>
        <v>0</v>
      </c>
      <c r="W148">
        <f>K!W148</f>
        <v>0</v>
      </c>
      <c r="X148">
        <f>K!X148</f>
        <v>0</v>
      </c>
      <c r="Y148">
        <f>K!Y148</f>
        <v>0</v>
      </c>
      <c r="Z148">
        <f>K!Z148</f>
        <v>0</v>
      </c>
      <c r="AA148">
        <f>K!AA148</f>
        <v>0</v>
      </c>
    </row>
    <row r="149" spans="1:27" ht="12.75">
      <c r="A149">
        <f>K!A149</f>
        <v>0</v>
      </c>
      <c r="B149">
        <f>K!B149</f>
        <v>0</v>
      </c>
      <c r="C149">
        <f>K!C149</f>
        <v>0</v>
      </c>
      <c r="D149">
        <f>K!D149</f>
        <v>0</v>
      </c>
      <c r="E149">
        <f>K!E149</f>
        <v>0</v>
      </c>
      <c r="F149">
        <f>K!F149</f>
        <v>0</v>
      </c>
      <c r="G149">
        <f>K!G149</f>
        <v>0</v>
      </c>
      <c r="H149">
        <f>K!H149</f>
        <v>0</v>
      </c>
      <c r="I149">
        <f>K!I149</f>
        <v>0</v>
      </c>
      <c r="J149">
        <f>K!J149</f>
        <v>0</v>
      </c>
      <c r="K149">
        <f>K!K149</f>
        <v>0</v>
      </c>
      <c r="L149">
        <f>K!L149</f>
        <v>148</v>
      </c>
      <c r="M149" t="str">
        <f>K!M149</f>
        <v>Vasavi ENT &amp; Cancer Institute, 6-1-91, Opp. Meera Theatre, Lakdikapool, Hyderabad - 500004.</v>
      </c>
      <c r="N149">
        <f>K!N149</f>
        <v>0</v>
      </c>
      <c r="O149">
        <f>K!O149</f>
        <v>0</v>
      </c>
      <c r="P149">
        <f>K!P149</f>
        <v>0</v>
      </c>
      <c r="Q149">
        <f>K!Q149</f>
        <v>0</v>
      </c>
      <c r="R149">
        <f>K!R149</f>
        <v>0</v>
      </c>
      <c r="S149">
        <f>K!S149</f>
        <v>0</v>
      </c>
      <c r="T149">
        <f>K!T149</f>
        <v>0</v>
      </c>
      <c r="U149">
        <f>K!U149</f>
        <v>0</v>
      </c>
      <c r="V149">
        <f>K!V149</f>
        <v>0</v>
      </c>
      <c r="W149">
        <f>K!W149</f>
        <v>0</v>
      </c>
      <c r="X149">
        <f>K!X149</f>
        <v>0</v>
      </c>
      <c r="Y149">
        <f>K!Y149</f>
        <v>0</v>
      </c>
      <c r="Z149">
        <f>K!Z149</f>
        <v>0</v>
      </c>
      <c r="AA149">
        <f>K!AA149</f>
        <v>0</v>
      </c>
    </row>
    <row r="150" spans="1:27" ht="12.75">
      <c r="A150">
        <f>K!A150</f>
        <v>0</v>
      </c>
      <c r="B150">
        <f>K!B150</f>
        <v>0</v>
      </c>
      <c r="C150">
        <f>K!C150</f>
        <v>0</v>
      </c>
      <c r="D150">
        <f>K!D150</f>
        <v>0</v>
      </c>
      <c r="E150">
        <f>K!E150</f>
        <v>0</v>
      </c>
      <c r="F150">
        <f>K!F150</f>
        <v>0</v>
      </c>
      <c r="G150">
        <f>K!G150</f>
        <v>0</v>
      </c>
      <c r="H150">
        <f>K!H150</f>
        <v>0</v>
      </c>
      <c r="I150">
        <f>K!I150</f>
        <v>0</v>
      </c>
      <c r="J150">
        <f>K!J150</f>
        <v>0</v>
      </c>
      <c r="K150">
        <f>K!K150</f>
        <v>0</v>
      </c>
      <c r="L150">
        <f>K!L150</f>
        <v>149</v>
      </c>
      <c r="M150" t="str">
        <f>K!M150</f>
        <v>Vasvi Eye Hospital, 5-7-17, Khaleelwadi, Nizamabad.</v>
      </c>
      <c r="N150">
        <f>K!N150</f>
        <v>0</v>
      </c>
      <c r="O150">
        <f>K!O150</f>
        <v>0</v>
      </c>
      <c r="P150">
        <f>K!P150</f>
        <v>0</v>
      </c>
      <c r="Q150">
        <f>K!Q150</f>
        <v>0</v>
      </c>
      <c r="R150">
        <f>K!R150</f>
        <v>0</v>
      </c>
      <c r="S150">
        <f>K!S150</f>
        <v>0</v>
      </c>
      <c r="T150">
        <f>K!T150</f>
        <v>0</v>
      </c>
      <c r="U150">
        <f>K!U150</f>
        <v>0</v>
      </c>
      <c r="V150">
        <f>K!V150</f>
        <v>0</v>
      </c>
      <c r="W150">
        <f>K!W150</f>
        <v>0</v>
      </c>
      <c r="X150">
        <f>K!X150</f>
        <v>0</v>
      </c>
      <c r="Y150">
        <f>K!Y150</f>
        <v>0</v>
      </c>
      <c r="Z150">
        <f>K!Z150</f>
        <v>0</v>
      </c>
      <c r="AA150">
        <f>K!AA150</f>
        <v>0</v>
      </c>
    </row>
    <row r="151" spans="1:27" ht="12.75">
      <c r="A151">
        <f>K!A151</f>
        <v>0</v>
      </c>
      <c r="B151">
        <f>K!B151</f>
        <v>0</v>
      </c>
      <c r="C151">
        <f>K!C151</f>
        <v>0</v>
      </c>
      <c r="D151">
        <f>K!D151</f>
        <v>0</v>
      </c>
      <c r="E151">
        <f>K!E151</f>
        <v>0</v>
      </c>
      <c r="F151">
        <f>K!F151</f>
        <v>0</v>
      </c>
      <c r="G151">
        <f>K!G151</f>
        <v>0</v>
      </c>
      <c r="H151">
        <f>K!H151</f>
        <v>0</v>
      </c>
      <c r="I151">
        <f>K!I151</f>
        <v>0</v>
      </c>
      <c r="J151">
        <f>K!J151</f>
        <v>0</v>
      </c>
      <c r="K151">
        <f>K!K151</f>
        <v>0</v>
      </c>
      <c r="L151">
        <f>K!L151</f>
        <v>150</v>
      </c>
      <c r="M151" t="str">
        <f>K!M151</f>
        <v>Vijaya Eye Hospital, 5-8-104, Lakshimpuram, Guntur </v>
      </c>
      <c r="N151">
        <f>K!N151</f>
        <v>0</v>
      </c>
      <c r="O151">
        <f>K!O151</f>
        <v>0</v>
      </c>
      <c r="P151">
        <f>K!P151</f>
        <v>0</v>
      </c>
      <c r="Q151">
        <f>K!Q151</f>
        <v>0</v>
      </c>
      <c r="R151">
        <f>K!R151</f>
        <v>0</v>
      </c>
      <c r="S151">
        <f>K!S151</f>
        <v>0</v>
      </c>
      <c r="T151">
        <f>K!T151</f>
        <v>0</v>
      </c>
      <c r="U151">
        <f>K!U151</f>
        <v>0</v>
      </c>
      <c r="V151">
        <f>K!V151</f>
        <v>0</v>
      </c>
      <c r="W151">
        <f>K!W151</f>
        <v>0</v>
      </c>
      <c r="X151">
        <f>K!X151</f>
        <v>0</v>
      </c>
      <c r="Y151">
        <f>K!Y151</f>
        <v>0</v>
      </c>
      <c r="Z151">
        <f>K!Z151</f>
        <v>0</v>
      </c>
      <c r="AA151">
        <f>K!AA151</f>
        <v>0</v>
      </c>
    </row>
    <row r="152" spans="1:27" ht="12.75">
      <c r="A152">
        <f>K!A152</f>
        <v>0</v>
      </c>
      <c r="B152">
        <f>K!B152</f>
        <v>0</v>
      </c>
      <c r="C152">
        <f>K!C152</f>
        <v>0</v>
      </c>
      <c r="D152">
        <f>K!D152</f>
        <v>0</v>
      </c>
      <c r="E152">
        <f>K!E152</f>
        <v>0</v>
      </c>
      <c r="F152">
        <f>K!F152</f>
        <v>0</v>
      </c>
      <c r="G152">
        <f>K!G152</f>
        <v>0</v>
      </c>
      <c r="H152">
        <f>K!H152</f>
        <v>0</v>
      </c>
      <c r="I152">
        <f>K!I152</f>
        <v>0</v>
      </c>
      <c r="J152">
        <f>K!J152</f>
        <v>0</v>
      </c>
      <c r="K152">
        <f>K!K152</f>
        <v>0</v>
      </c>
      <c r="L152">
        <f>K!L152</f>
        <v>151</v>
      </c>
      <c r="M152" t="str">
        <f>K!M152</f>
        <v>Vijaya Health Care Centre,8-2- 86,Kumariguda, Near Passport office, Secunderabad.</v>
      </c>
      <c r="N152">
        <f>K!N152</f>
        <v>0</v>
      </c>
      <c r="O152">
        <f>K!O152</f>
        <v>0</v>
      </c>
      <c r="P152">
        <f>K!P152</f>
        <v>0</v>
      </c>
      <c r="Q152">
        <f>K!Q152</f>
        <v>0</v>
      </c>
      <c r="R152">
        <f>K!R152</f>
        <v>0</v>
      </c>
      <c r="S152">
        <f>K!S152</f>
        <v>0</v>
      </c>
      <c r="T152">
        <f>K!T152</f>
        <v>0</v>
      </c>
      <c r="U152">
        <f>K!U152</f>
        <v>0</v>
      </c>
      <c r="V152">
        <f>K!V152</f>
        <v>0</v>
      </c>
      <c r="W152">
        <f>K!W152</f>
        <v>0</v>
      </c>
      <c r="X152">
        <f>K!X152</f>
        <v>0</v>
      </c>
      <c r="Y152">
        <f>K!Y152</f>
        <v>0</v>
      </c>
      <c r="Z152">
        <f>K!Z152</f>
        <v>0</v>
      </c>
      <c r="AA152">
        <f>K!AA152</f>
        <v>0</v>
      </c>
    </row>
    <row r="153" spans="1:27" ht="12.75">
      <c r="A153">
        <f>K!A153</f>
        <v>0</v>
      </c>
      <c r="B153">
        <f>K!B153</f>
        <v>0</v>
      </c>
      <c r="C153">
        <f>K!C153</f>
        <v>0</v>
      </c>
      <c r="D153">
        <f>K!D153</f>
        <v>0</v>
      </c>
      <c r="E153">
        <f>K!E153</f>
        <v>0</v>
      </c>
      <c r="F153">
        <f>K!F153</f>
        <v>0</v>
      </c>
      <c r="G153">
        <f>K!G153</f>
        <v>0</v>
      </c>
      <c r="H153">
        <f>K!H153</f>
        <v>0</v>
      </c>
      <c r="I153">
        <f>K!I153</f>
        <v>0</v>
      </c>
      <c r="J153">
        <f>K!J153</f>
        <v>0</v>
      </c>
      <c r="K153">
        <f>K!K153</f>
        <v>0</v>
      </c>
      <c r="L153">
        <f>K!L153</f>
        <v>152</v>
      </c>
      <c r="M153" t="str">
        <f>K!M153</f>
        <v>Vijaya Super Speciality Dental Hospital, opp. Rama Talkies, C.B.M. Compound, Visakhapatnam.</v>
      </c>
      <c r="N153">
        <f>K!N153</f>
        <v>0</v>
      </c>
      <c r="O153">
        <f>K!O153</f>
        <v>0</v>
      </c>
      <c r="P153">
        <f>K!P153</f>
        <v>0</v>
      </c>
      <c r="Q153">
        <f>K!Q153</f>
        <v>0</v>
      </c>
      <c r="R153">
        <f>K!R153</f>
        <v>0</v>
      </c>
      <c r="S153">
        <f>K!S153</f>
        <v>0</v>
      </c>
      <c r="T153">
        <f>K!T153</f>
        <v>0</v>
      </c>
      <c r="U153">
        <f>K!U153</f>
        <v>0</v>
      </c>
      <c r="V153">
        <f>K!V153</f>
        <v>0</v>
      </c>
      <c r="W153">
        <f>K!W153</f>
        <v>0</v>
      </c>
      <c r="X153">
        <f>K!X153</f>
        <v>0</v>
      </c>
      <c r="Y153">
        <f>K!Y153</f>
        <v>0</v>
      </c>
      <c r="Z153">
        <f>K!Z153</f>
        <v>0</v>
      </c>
      <c r="AA153">
        <f>K!AA153</f>
        <v>0</v>
      </c>
    </row>
    <row r="154" spans="1:27" ht="12.75">
      <c r="A154">
        <f>K!A154</f>
        <v>0</v>
      </c>
      <c r="B154">
        <f>K!B154</f>
        <v>0</v>
      </c>
      <c r="C154">
        <f>K!C154</f>
        <v>0</v>
      </c>
      <c r="D154">
        <f>K!D154</f>
        <v>0</v>
      </c>
      <c r="E154">
        <f>K!E154</f>
        <v>0</v>
      </c>
      <c r="F154">
        <f>K!F154</f>
        <v>0</v>
      </c>
      <c r="G154">
        <f>K!G154</f>
        <v>0</v>
      </c>
      <c r="H154">
        <f>K!H154</f>
        <v>0</v>
      </c>
      <c r="I154">
        <f>K!I154</f>
        <v>0</v>
      </c>
      <c r="J154">
        <f>K!J154</f>
        <v>0</v>
      </c>
      <c r="K154">
        <f>K!K154</f>
        <v>0</v>
      </c>
      <c r="L154">
        <f>K!L154</f>
        <v>153</v>
      </c>
      <c r="M154" t="str">
        <f>K!M154</f>
        <v>Vijetha Hospital (A unit of Vijetha Helath Care and Research Centre Pvt. Ltd.) Suryaraopet Eluru Road, Vijayawada</v>
      </c>
      <c r="N154">
        <f>K!N154</f>
        <v>0</v>
      </c>
      <c r="O154">
        <f>K!O154</f>
        <v>0</v>
      </c>
      <c r="P154">
        <f>K!P154</f>
        <v>0</v>
      </c>
      <c r="Q154">
        <f>K!Q154</f>
        <v>0</v>
      </c>
      <c r="R154">
        <f>K!R154</f>
        <v>0</v>
      </c>
      <c r="S154">
        <f>K!S154</f>
        <v>0</v>
      </c>
      <c r="T154">
        <f>K!T154</f>
        <v>0</v>
      </c>
      <c r="U154">
        <f>K!U154</f>
        <v>0</v>
      </c>
      <c r="V154">
        <f>K!V154</f>
        <v>0</v>
      </c>
      <c r="W154">
        <f>K!W154</f>
        <v>0</v>
      </c>
      <c r="X154">
        <f>K!X154</f>
        <v>0</v>
      </c>
      <c r="Y154">
        <f>K!Y154</f>
        <v>0</v>
      </c>
      <c r="Z154">
        <f>K!Z154</f>
        <v>0</v>
      </c>
      <c r="AA154">
        <f>K!AA154</f>
        <v>0</v>
      </c>
    </row>
    <row r="155" spans="1:27" ht="12.75">
      <c r="A155">
        <f>K!A155</f>
        <v>0</v>
      </c>
      <c r="B155">
        <f>K!B155</f>
        <v>0</v>
      </c>
      <c r="C155">
        <f>K!C155</f>
        <v>0</v>
      </c>
      <c r="D155">
        <f>K!D155</f>
        <v>0</v>
      </c>
      <c r="E155">
        <f>K!E155</f>
        <v>0</v>
      </c>
      <c r="F155">
        <f>K!F155</f>
        <v>0</v>
      </c>
      <c r="G155">
        <f>K!G155</f>
        <v>0</v>
      </c>
      <c r="H155">
        <f>K!H155</f>
        <v>0</v>
      </c>
      <c r="I155">
        <f>K!I155</f>
        <v>0</v>
      </c>
      <c r="J155">
        <f>K!J155</f>
        <v>0</v>
      </c>
      <c r="K155">
        <f>K!K155</f>
        <v>0</v>
      </c>
      <c r="L155">
        <f>K!L155</f>
        <v>154</v>
      </c>
      <c r="M155" t="str">
        <f>K!M155</f>
        <v>Viswa Bharati Super Speciality Hospital, Gayatri Estates, Kurnool </v>
      </c>
      <c r="N155">
        <f>K!N155</f>
        <v>0</v>
      </c>
      <c r="O155">
        <f>K!O155</f>
        <v>0</v>
      </c>
      <c r="P155">
        <f>K!P155</f>
        <v>0</v>
      </c>
      <c r="Q155">
        <f>K!Q155</f>
        <v>0</v>
      </c>
      <c r="R155">
        <f>K!R155</f>
        <v>0</v>
      </c>
      <c r="S155">
        <f>K!S155</f>
        <v>0</v>
      </c>
      <c r="T155">
        <f>K!T155</f>
        <v>0</v>
      </c>
      <c r="U155">
        <f>K!U155</f>
        <v>0</v>
      </c>
      <c r="V155">
        <f>K!V155</f>
        <v>0</v>
      </c>
      <c r="W155">
        <f>K!W155</f>
        <v>0</v>
      </c>
      <c r="X155">
        <f>K!X155</f>
        <v>0</v>
      </c>
      <c r="Y155">
        <f>K!Y155</f>
        <v>0</v>
      </c>
      <c r="Z155">
        <f>K!Z155</f>
        <v>0</v>
      </c>
      <c r="AA155">
        <f>K!AA155</f>
        <v>0</v>
      </c>
    </row>
    <row r="156" spans="1:27" ht="12.75">
      <c r="A156">
        <f>K!A156</f>
        <v>0</v>
      </c>
      <c r="B156">
        <f>K!B156</f>
        <v>0</v>
      </c>
      <c r="C156">
        <f>K!C156</f>
        <v>0</v>
      </c>
      <c r="D156">
        <f>K!D156</f>
        <v>0</v>
      </c>
      <c r="E156">
        <f>K!E156</f>
        <v>0</v>
      </c>
      <c r="F156">
        <f>K!F156</f>
        <v>0</v>
      </c>
      <c r="G156">
        <f>K!G156</f>
        <v>0</v>
      </c>
      <c r="H156">
        <f>K!H156</f>
        <v>0</v>
      </c>
      <c r="I156">
        <f>K!I156</f>
        <v>0</v>
      </c>
      <c r="J156">
        <f>K!J156</f>
        <v>0</v>
      </c>
      <c r="K156">
        <f>K!K156</f>
        <v>0</v>
      </c>
      <c r="L156">
        <f>K!L156</f>
        <v>155</v>
      </c>
      <c r="M156" t="str">
        <f>K!M156</f>
        <v>Wockhardt Hospitals, 4-1-1227, King Koti Road, Abids, Hyderabad – 500001.</v>
      </c>
      <c r="N156">
        <f>K!N156</f>
        <v>0</v>
      </c>
      <c r="O156">
        <f>K!O156</f>
        <v>0</v>
      </c>
      <c r="P156">
        <f>K!P156</f>
        <v>0</v>
      </c>
      <c r="Q156">
        <f>K!Q156</f>
        <v>0</v>
      </c>
      <c r="R156">
        <f>K!R156</f>
        <v>0</v>
      </c>
      <c r="S156">
        <f>K!S156</f>
        <v>0</v>
      </c>
      <c r="T156">
        <f>K!T156</f>
        <v>0</v>
      </c>
      <c r="U156">
        <f>K!U156</f>
        <v>0</v>
      </c>
      <c r="V156">
        <f>K!V156</f>
        <v>0</v>
      </c>
      <c r="W156">
        <f>K!W156</f>
        <v>0</v>
      </c>
      <c r="X156">
        <f>K!X156</f>
        <v>0</v>
      </c>
      <c r="Y156">
        <f>K!Y156</f>
        <v>0</v>
      </c>
      <c r="Z156">
        <f>K!Z156</f>
        <v>0</v>
      </c>
      <c r="AA156">
        <f>K!AA156</f>
        <v>0</v>
      </c>
    </row>
    <row r="157" spans="1:27" ht="12.75">
      <c r="A157">
        <f>K!A157</f>
        <v>0</v>
      </c>
      <c r="B157">
        <f>K!B157</f>
        <v>0</v>
      </c>
      <c r="C157">
        <f>K!C157</f>
        <v>0</v>
      </c>
      <c r="D157">
        <f>K!D157</f>
        <v>0</v>
      </c>
      <c r="E157">
        <f>K!E157</f>
        <v>0</v>
      </c>
      <c r="F157">
        <f>K!F157</f>
        <v>0</v>
      </c>
      <c r="G157">
        <f>K!G157</f>
        <v>0</v>
      </c>
      <c r="H157">
        <f>K!H157</f>
        <v>0</v>
      </c>
      <c r="I157">
        <f>K!I157</f>
        <v>0</v>
      </c>
      <c r="J157">
        <f>K!J157</f>
        <v>0</v>
      </c>
      <c r="K157">
        <f>K!K157</f>
        <v>0</v>
      </c>
      <c r="L157">
        <f>K!L157</f>
        <v>156</v>
      </c>
      <c r="M157" t="str">
        <f>K!M157</f>
        <v>Woodlands Hospital, Barkatpura, Hyderabad</v>
      </c>
      <c r="N157">
        <f>K!N157</f>
        <v>0</v>
      </c>
      <c r="O157">
        <f>K!O157</f>
        <v>0</v>
      </c>
      <c r="P157">
        <f>K!P157</f>
        <v>0</v>
      </c>
      <c r="Q157">
        <f>K!Q157</f>
        <v>0</v>
      </c>
      <c r="R157">
        <f>K!R157</f>
        <v>0</v>
      </c>
      <c r="S157">
        <f>K!S157</f>
        <v>0</v>
      </c>
      <c r="T157">
        <f>K!T157</f>
        <v>0</v>
      </c>
      <c r="U157">
        <f>K!U157</f>
        <v>0</v>
      </c>
      <c r="V157">
        <f>K!V157</f>
        <v>0</v>
      </c>
      <c r="W157">
        <f>K!W157</f>
        <v>0</v>
      </c>
      <c r="X157">
        <f>K!X157</f>
        <v>0</v>
      </c>
      <c r="Y157">
        <f>K!Y157</f>
        <v>0</v>
      </c>
      <c r="Z157">
        <f>K!Z157</f>
        <v>0</v>
      </c>
      <c r="AA157">
        <f>K!AA157</f>
        <v>0</v>
      </c>
    </row>
    <row r="158" spans="1:27" ht="12.75">
      <c r="A158">
        <f>K!A158</f>
        <v>0</v>
      </c>
      <c r="B158">
        <f>K!B158</f>
        <v>0</v>
      </c>
      <c r="C158">
        <f>K!C158</f>
        <v>0</v>
      </c>
      <c r="D158">
        <f>K!D158</f>
        <v>0</v>
      </c>
      <c r="E158">
        <f>K!E158</f>
        <v>0</v>
      </c>
      <c r="F158">
        <f>K!F158</f>
        <v>0</v>
      </c>
      <c r="G158">
        <f>K!G158</f>
        <v>0</v>
      </c>
      <c r="H158">
        <f>K!H158</f>
        <v>0</v>
      </c>
      <c r="I158">
        <f>K!I158</f>
        <v>0</v>
      </c>
      <c r="J158">
        <f>K!J158</f>
        <v>0</v>
      </c>
      <c r="K158">
        <f>K!K158</f>
        <v>0</v>
      </c>
      <c r="L158">
        <f>K!L158</f>
        <v>157</v>
      </c>
      <c r="M158" t="str">
        <f>K!M158</f>
        <v>Yashoda Hospital, Secunderabad</v>
      </c>
      <c r="N158">
        <f>K!N158</f>
        <v>0</v>
      </c>
      <c r="O158">
        <f>K!O158</f>
        <v>0</v>
      </c>
      <c r="P158">
        <f>K!P158</f>
        <v>0</v>
      </c>
      <c r="Q158">
        <f>K!Q158</f>
        <v>0</v>
      </c>
      <c r="R158">
        <f>K!R158</f>
        <v>0</v>
      </c>
      <c r="S158">
        <f>K!S158</f>
        <v>0</v>
      </c>
      <c r="T158">
        <f>K!T158</f>
        <v>0</v>
      </c>
      <c r="U158">
        <f>K!U158</f>
        <v>0</v>
      </c>
      <c r="V158">
        <f>K!V158</f>
        <v>0</v>
      </c>
      <c r="W158">
        <f>K!W158</f>
        <v>0</v>
      </c>
      <c r="X158">
        <f>K!X158</f>
        <v>0</v>
      </c>
      <c r="Y158">
        <f>K!Y158</f>
        <v>0</v>
      </c>
      <c r="Z158">
        <f>K!Z158</f>
        <v>0</v>
      </c>
      <c r="AA158">
        <f>K!AA158</f>
        <v>0</v>
      </c>
    </row>
    <row r="159" spans="1:27" ht="12.75">
      <c r="A159">
        <f>K!A159</f>
        <v>0</v>
      </c>
      <c r="B159">
        <f>K!B159</f>
        <v>0</v>
      </c>
      <c r="C159">
        <f>K!C159</f>
        <v>0</v>
      </c>
      <c r="D159">
        <f>K!D159</f>
        <v>0</v>
      </c>
      <c r="E159">
        <f>K!E159</f>
        <v>0</v>
      </c>
      <c r="F159">
        <f>K!F159</f>
        <v>0</v>
      </c>
      <c r="G159">
        <f>K!G159</f>
        <v>0</v>
      </c>
      <c r="H159">
        <f>K!H159</f>
        <v>0</v>
      </c>
      <c r="I159">
        <f>K!I159</f>
        <v>0</v>
      </c>
      <c r="J159">
        <f>K!J159</f>
        <v>0</v>
      </c>
      <c r="K159">
        <f>K!K159</f>
        <v>0</v>
      </c>
      <c r="L159">
        <f>K!L159</f>
        <v>158</v>
      </c>
      <c r="M159" t="str">
        <f>K!M159</f>
        <v>Yashoda Suepr Speciality Hospital, Malakpet, Hyderabad</v>
      </c>
      <c r="N159">
        <f>K!N159</f>
        <v>0</v>
      </c>
      <c r="O159">
        <f>K!O159</f>
        <v>0</v>
      </c>
      <c r="P159">
        <f>K!P159</f>
        <v>0</v>
      </c>
      <c r="Q159">
        <f>K!Q159</f>
        <v>0</v>
      </c>
      <c r="R159">
        <f>K!R159</f>
        <v>0</v>
      </c>
      <c r="S159">
        <f>K!S159</f>
        <v>0</v>
      </c>
      <c r="T159">
        <f>K!T159</f>
        <v>0</v>
      </c>
      <c r="U159">
        <f>K!U159</f>
        <v>0</v>
      </c>
      <c r="V159">
        <f>K!V159</f>
        <v>0</v>
      </c>
      <c r="W159">
        <f>K!W159</f>
        <v>0</v>
      </c>
      <c r="X159">
        <f>K!X159</f>
        <v>0</v>
      </c>
      <c r="Y159">
        <f>K!Y159</f>
        <v>0</v>
      </c>
      <c r="Z159">
        <f>K!Z159</f>
        <v>0</v>
      </c>
      <c r="AA159">
        <f>K!AA159</f>
        <v>0</v>
      </c>
    </row>
    <row r="160" spans="1:27" ht="12.75">
      <c r="A160">
        <f>K!A160</f>
        <v>0</v>
      </c>
      <c r="B160">
        <f>K!B160</f>
        <v>0</v>
      </c>
      <c r="C160">
        <f>K!C160</f>
        <v>0</v>
      </c>
      <c r="D160">
        <f>K!D160</f>
        <v>0</v>
      </c>
      <c r="E160">
        <f>K!E160</f>
        <v>0</v>
      </c>
      <c r="F160">
        <f>K!F160</f>
        <v>0</v>
      </c>
      <c r="G160">
        <f>K!G160</f>
        <v>0</v>
      </c>
      <c r="H160">
        <f>K!H160</f>
        <v>0</v>
      </c>
      <c r="I160">
        <f>K!I160</f>
        <v>0</v>
      </c>
      <c r="J160">
        <f>K!J160</f>
        <v>0</v>
      </c>
      <c r="K160">
        <f>K!K160</f>
        <v>0</v>
      </c>
      <c r="L160">
        <f>K!L160</f>
        <v>159</v>
      </c>
      <c r="M160" t="str">
        <f>K!M160</f>
        <v>Yashoda Super Speciality Hospital, Somajiguda, Hyderabad</v>
      </c>
      <c r="N160">
        <f>K!N160</f>
        <v>0</v>
      </c>
      <c r="O160">
        <f>K!O160</f>
        <v>0</v>
      </c>
      <c r="P160">
        <f>K!P160</f>
        <v>0</v>
      </c>
      <c r="Q160">
        <f>K!Q160</f>
        <v>0</v>
      </c>
      <c r="R160">
        <f>K!R160</f>
        <v>0</v>
      </c>
      <c r="S160">
        <f>K!S160</f>
        <v>0</v>
      </c>
      <c r="T160">
        <f>K!T160</f>
        <v>0</v>
      </c>
      <c r="U160">
        <f>K!U160</f>
        <v>0</v>
      </c>
      <c r="V160">
        <f>K!V160</f>
        <v>0</v>
      </c>
      <c r="W160">
        <f>K!W160</f>
        <v>0</v>
      </c>
      <c r="X160">
        <f>K!X160</f>
        <v>0</v>
      </c>
      <c r="Y160">
        <f>K!Y160</f>
        <v>0</v>
      </c>
      <c r="Z160">
        <f>K!Z160</f>
        <v>0</v>
      </c>
      <c r="AA160">
        <f>K!AA160</f>
        <v>0</v>
      </c>
    </row>
    <row r="161" spans="1:27" ht="12.75">
      <c r="A161">
        <f>K!A161</f>
        <v>0</v>
      </c>
      <c r="B161">
        <f>K!B161</f>
        <v>0</v>
      </c>
      <c r="C161">
        <f>K!C161</f>
        <v>0</v>
      </c>
      <c r="D161">
        <f>K!D161</f>
        <v>0</v>
      </c>
      <c r="E161">
        <f>K!E161</f>
        <v>0</v>
      </c>
      <c r="F161">
        <f>K!F161</f>
        <v>0</v>
      </c>
      <c r="G161">
        <f>K!G161</f>
        <v>0</v>
      </c>
      <c r="H161">
        <f>K!H161</f>
        <v>0</v>
      </c>
      <c r="I161">
        <f>K!I161</f>
        <v>0</v>
      </c>
      <c r="J161">
        <f>K!J161</f>
        <v>0</v>
      </c>
      <c r="K161">
        <f>K!K161</f>
        <v>0</v>
      </c>
      <c r="L161">
        <f>K!L161</f>
        <v>0</v>
      </c>
      <c r="M161">
        <f>K!M161</f>
        <v>0</v>
      </c>
      <c r="N161">
        <f>K!N161</f>
        <v>0</v>
      </c>
      <c r="O161">
        <f>K!O161</f>
        <v>0</v>
      </c>
      <c r="P161">
        <f>K!P161</f>
        <v>0</v>
      </c>
      <c r="Q161">
        <f>K!Q161</f>
        <v>0</v>
      </c>
      <c r="R161">
        <f>K!R161</f>
        <v>0</v>
      </c>
      <c r="S161">
        <f>K!S161</f>
        <v>0</v>
      </c>
      <c r="T161">
        <f>K!T161</f>
        <v>0</v>
      </c>
      <c r="U161">
        <f>K!U161</f>
        <v>0</v>
      </c>
      <c r="V161">
        <f>K!V161</f>
        <v>0</v>
      </c>
      <c r="W161">
        <f>K!W161</f>
        <v>0</v>
      </c>
      <c r="X161">
        <f>K!X161</f>
        <v>0</v>
      </c>
      <c r="Y161">
        <f>K!Y161</f>
        <v>0</v>
      </c>
      <c r="Z161">
        <f>K!Z161</f>
        <v>0</v>
      </c>
      <c r="AA161">
        <f>K!AA161</f>
        <v>0</v>
      </c>
    </row>
    <row r="162" spans="1:27" ht="12.75">
      <c r="A162">
        <f>K!A162</f>
        <v>0</v>
      </c>
      <c r="B162">
        <f>K!B162</f>
        <v>0</v>
      </c>
      <c r="C162">
        <f>K!C162</f>
        <v>0</v>
      </c>
      <c r="D162">
        <f>K!D162</f>
        <v>0</v>
      </c>
      <c r="E162">
        <f>K!E162</f>
        <v>0</v>
      </c>
      <c r="F162">
        <f>K!F162</f>
        <v>0</v>
      </c>
      <c r="G162">
        <f>K!G162</f>
        <v>0</v>
      </c>
      <c r="H162">
        <f>K!H162</f>
        <v>0</v>
      </c>
      <c r="I162">
        <f>K!I162</f>
        <v>0</v>
      </c>
      <c r="J162">
        <f>K!J162</f>
        <v>0</v>
      </c>
      <c r="K162">
        <f>K!K162</f>
        <v>0</v>
      </c>
      <c r="L162">
        <f>K!L162</f>
        <v>0</v>
      </c>
      <c r="M162">
        <f>K!M162</f>
        <v>0</v>
      </c>
      <c r="N162">
        <f>K!N162</f>
        <v>0</v>
      </c>
      <c r="O162">
        <f>K!O162</f>
        <v>0</v>
      </c>
      <c r="P162">
        <f>K!P162</f>
        <v>0</v>
      </c>
      <c r="Q162">
        <f>K!Q162</f>
        <v>0</v>
      </c>
      <c r="R162">
        <f>K!R162</f>
        <v>0</v>
      </c>
      <c r="S162">
        <f>K!S162</f>
        <v>0</v>
      </c>
      <c r="T162">
        <f>K!T162</f>
        <v>0</v>
      </c>
      <c r="U162">
        <f>K!U162</f>
        <v>0</v>
      </c>
      <c r="V162">
        <f>K!V162</f>
        <v>0</v>
      </c>
      <c r="W162">
        <f>K!W162</f>
        <v>0</v>
      </c>
      <c r="X162">
        <f>K!X162</f>
        <v>0</v>
      </c>
      <c r="Y162">
        <f>K!Y162</f>
        <v>0</v>
      </c>
      <c r="Z162">
        <f>K!Z162</f>
        <v>0</v>
      </c>
      <c r="AA162">
        <f>K!AA162</f>
        <v>0</v>
      </c>
    </row>
    <row r="163" spans="1:27" ht="12.75">
      <c r="A163">
        <f>K!A163</f>
        <v>0</v>
      </c>
      <c r="B163">
        <f>K!B163</f>
        <v>0</v>
      </c>
      <c r="C163">
        <f>K!C163</f>
        <v>0</v>
      </c>
      <c r="D163">
        <f>K!D163</f>
        <v>0</v>
      </c>
      <c r="E163">
        <f>K!E163</f>
        <v>0</v>
      </c>
      <c r="F163">
        <f>K!F163</f>
        <v>0</v>
      </c>
      <c r="G163">
        <f>K!G163</f>
        <v>0</v>
      </c>
      <c r="H163">
        <f>K!H163</f>
        <v>0</v>
      </c>
      <c r="I163">
        <f>K!I163</f>
        <v>0</v>
      </c>
      <c r="J163">
        <f>K!J163</f>
        <v>0</v>
      </c>
      <c r="K163">
        <f>K!K163</f>
        <v>0</v>
      </c>
      <c r="L163">
        <f>K!L163</f>
        <v>0</v>
      </c>
      <c r="M163">
        <f>K!M163</f>
        <v>0</v>
      </c>
      <c r="N163">
        <f>K!N163</f>
        <v>0</v>
      </c>
      <c r="O163">
        <f>K!O163</f>
        <v>0</v>
      </c>
      <c r="P163">
        <f>K!P163</f>
        <v>0</v>
      </c>
      <c r="Q163">
        <f>K!Q163</f>
        <v>0</v>
      </c>
      <c r="R163">
        <f>K!R163</f>
        <v>0</v>
      </c>
      <c r="S163">
        <f>K!S163</f>
        <v>0</v>
      </c>
      <c r="T163">
        <f>K!T163</f>
        <v>0</v>
      </c>
      <c r="U163">
        <f>K!U163</f>
        <v>0</v>
      </c>
      <c r="V163">
        <f>K!V163</f>
        <v>0</v>
      </c>
      <c r="W163">
        <f>K!W163</f>
        <v>0</v>
      </c>
      <c r="X163">
        <f>K!X163</f>
        <v>0</v>
      </c>
      <c r="Y163">
        <f>K!Y163</f>
        <v>0</v>
      </c>
      <c r="Z163">
        <f>K!Z163</f>
        <v>0</v>
      </c>
      <c r="AA163">
        <f>K!AA163</f>
        <v>0</v>
      </c>
    </row>
    <row r="164" spans="1:27" ht="12.75">
      <c r="A164">
        <f>K!A164</f>
        <v>0</v>
      </c>
      <c r="B164">
        <f>K!B164</f>
        <v>0</v>
      </c>
      <c r="C164">
        <f>K!C164</f>
        <v>0</v>
      </c>
      <c r="D164">
        <f>K!D164</f>
        <v>0</v>
      </c>
      <c r="E164">
        <f>K!E164</f>
        <v>0</v>
      </c>
      <c r="F164">
        <f>K!F164</f>
        <v>0</v>
      </c>
      <c r="G164">
        <f>K!G164</f>
        <v>0</v>
      </c>
      <c r="H164">
        <f>K!H164</f>
        <v>0</v>
      </c>
      <c r="I164">
        <f>K!I164</f>
        <v>0</v>
      </c>
      <c r="J164">
        <f>K!J164</f>
        <v>0</v>
      </c>
      <c r="K164">
        <f>K!K164</f>
        <v>0</v>
      </c>
      <c r="L164">
        <f>K!L164</f>
        <v>0</v>
      </c>
      <c r="M164">
        <f>K!M164</f>
        <v>0</v>
      </c>
      <c r="N164">
        <f>K!N164</f>
        <v>0</v>
      </c>
      <c r="O164">
        <f>K!O164</f>
        <v>0</v>
      </c>
      <c r="P164">
        <f>K!P164</f>
        <v>0</v>
      </c>
      <c r="Q164">
        <f>K!Q164</f>
        <v>0</v>
      </c>
      <c r="R164">
        <f>K!R164</f>
        <v>0</v>
      </c>
      <c r="S164">
        <f>K!S164</f>
        <v>0</v>
      </c>
      <c r="T164">
        <f>K!T164</f>
        <v>0</v>
      </c>
      <c r="U164">
        <f>K!U164</f>
        <v>0</v>
      </c>
      <c r="V164">
        <f>K!V164</f>
        <v>0</v>
      </c>
      <c r="W164">
        <f>K!W164</f>
        <v>0</v>
      </c>
      <c r="X164">
        <f>K!X164</f>
        <v>0</v>
      </c>
      <c r="Y164">
        <f>K!Y164</f>
        <v>0</v>
      </c>
      <c r="Z164">
        <f>K!Z164</f>
        <v>0</v>
      </c>
      <c r="AA164">
        <f>K!AA164</f>
        <v>0</v>
      </c>
    </row>
    <row r="165" spans="1:27" ht="12.75">
      <c r="A165">
        <f>K!A165</f>
        <v>0</v>
      </c>
      <c r="B165">
        <f>K!B165</f>
        <v>0</v>
      </c>
      <c r="C165">
        <f>K!C165</f>
        <v>0</v>
      </c>
      <c r="D165">
        <f>K!D165</f>
        <v>0</v>
      </c>
      <c r="E165">
        <f>K!E165</f>
        <v>0</v>
      </c>
      <c r="F165">
        <f>K!F165</f>
        <v>0</v>
      </c>
      <c r="G165">
        <f>K!G165</f>
        <v>0</v>
      </c>
      <c r="H165">
        <f>K!H165</f>
        <v>0</v>
      </c>
      <c r="I165">
        <f>K!I165</f>
        <v>0</v>
      </c>
      <c r="J165">
        <f>K!J165</f>
        <v>0</v>
      </c>
      <c r="K165">
        <f>K!K165</f>
        <v>0</v>
      </c>
      <c r="L165">
        <f>K!L165</f>
        <v>0</v>
      </c>
      <c r="M165">
        <f>K!M165</f>
        <v>0</v>
      </c>
      <c r="N165">
        <f>K!N165</f>
        <v>0</v>
      </c>
      <c r="O165">
        <f>K!O165</f>
        <v>0</v>
      </c>
      <c r="P165">
        <f>K!P165</f>
        <v>0</v>
      </c>
      <c r="Q165">
        <f>K!Q165</f>
        <v>0</v>
      </c>
      <c r="R165">
        <f>K!R165</f>
        <v>0</v>
      </c>
      <c r="S165">
        <f>K!S165</f>
        <v>0</v>
      </c>
      <c r="T165">
        <f>K!T165</f>
        <v>0</v>
      </c>
      <c r="U165">
        <f>K!U165</f>
        <v>0</v>
      </c>
      <c r="V165">
        <f>K!V165</f>
        <v>0</v>
      </c>
      <c r="W165">
        <f>K!W165</f>
        <v>0</v>
      </c>
      <c r="X165">
        <f>K!X165</f>
        <v>0</v>
      </c>
      <c r="Y165">
        <f>K!Y165</f>
        <v>0</v>
      </c>
      <c r="Z165">
        <f>K!Z165</f>
        <v>0</v>
      </c>
      <c r="AA165">
        <f>K!AA165</f>
        <v>0</v>
      </c>
    </row>
    <row r="166" spans="1:27" ht="12.75">
      <c r="A166">
        <f>K!A166</f>
        <v>0</v>
      </c>
      <c r="B166">
        <f>K!B166</f>
        <v>0</v>
      </c>
      <c r="C166">
        <f>K!C166</f>
        <v>0</v>
      </c>
      <c r="D166">
        <f>K!D166</f>
        <v>0</v>
      </c>
      <c r="E166">
        <f>K!E166</f>
        <v>0</v>
      </c>
      <c r="F166">
        <f>K!F166</f>
        <v>0</v>
      </c>
      <c r="G166">
        <f>K!G166</f>
        <v>0</v>
      </c>
      <c r="H166">
        <f>K!H166</f>
        <v>0</v>
      </c>
      <c r="I166">
        <f>K!I166</f>
        <v>0</v>
      </c>
      <c r="J166">
        <f>K!J166</f>
        <v>0</v>
      </c>
      <c r="K166">
        <f>K!K166</f>
        <v>0</v>
      </c>
      <c r="L166">
        <f>K!L166</f>
        <v>0</v>
      </c>
      <c r="M166">
        <f>K!M166</f>
        <v>0</v>
      </c>
      <c r="N166">
        <f>K!N166</f>
        <v>0</v>
      </c>
      <c r="O166">
        <f>K!O166</f>
        <v>0</v>
      </c>
      <c r="P166">
        <f>K!P166</f>
        <v>0</v>
      </c>
      <c r="Q166">
        <f>K!Q166</f>
        <v>0</v>
      </c>
      <c r="R166">
        <f>K!R166</f>
        <v>0</v>
      </c>
      <c r="S166">
        <f>K!S166</f>
        <v>0</v>
      </c>
      <c r="T166">
        <f>K!T166</f>
        <v>0</v>
      </c>
      <c r="U166">
        <f>K!U166</f>
        <v>0</v>
      </c>
      <c r="V166">
        <f>K!V166</f>
        <v>0</v>
      </c>
      <c r="W166">
        <f>K!W166</f>
        <v>0</v>
      </c>
      <c r="X166">
        <f>K!X166</f>
        <v>0</v>
      </c>
      <c r="Y166">
        <f>K!Y166</f>
        <v>0</v>
      </c>
      <c r="Z166">
        <f>K!Z166</f>
        <v>0</v>
      </c>
      <c r="AA166">
        <f>K!AA166</f>
        <v>0</v>
      </c>
    </row>
    <row r="167" spans="1:27" ht="12.75">
      <c r="A167">
        <f>K!A167</f>
        <v>0</v>
      </c>
      <c r="B167">
        <f>K!B167</f>
        <v>0</v>
      </c>
      <c r="C167">
        <f>K!C167</f>
        <v>0</v>
      </c>
      <c r="D167">
        <f>K!D167</f>
        <v>0</v>
      </c>
      <c r="E167">
        <f>K!E167</f>
        <v>0</v>
      </c>
      <c r="F167">
        <f>K!F167</f>
        <v>0</v>
      </c>
      <c r="G167">
        <f>K!G167</f>
        <v>0</v>
      </c>
      <c r="H167">
        <f>K!H167</f>
        <v>0</v>
      </c>
      <c r="I167">
        <f>K!I167</f>
        <v>0</v>
      </c>
      <c r="J167">
        <f>K!J167</f>
        <v>0</v>
      </c>
      <c r="K167">
        <f>K!K167</f>
        <v>0</v>
      </c>
      <c r="L167">
        <f>K!L167</f>
        <v>0</v>
      </c>
      <c r="M167">
        <f>K!M167</f>
        <v>0</v>
      </c>
      <c r="N167">
        <f>K!N167</f>
        <v>0</v>
      </c>
      <c r="O167">
        <f>K!O167</f>
        <v>0</v>
      </c>
      <c r="P167">
        <f>K!P167</f>
        <v>0</v>
      </c>
      <c r="Q167">
        <f>K!Q167</f>
        <v>0</v>
      </c>
      <c r="R167">
        <f>K!R167</f>
        <v>0</v>
      </c>
      <c r="S167">
        <f>K!S167</f>
        <v>0</v>
      </c>
      <c r="T167">
        <f>K!T167</f>
        <v>0</v>
      </c>
      <c r="U167">
        <f>K!U167</f>
        <v>0</v>
      </c>
      <c r="V167">
        <f>K!V167</f>
        <v>0</v>
      </c>
      <c r="W167">
        <f>K!W167</f>
        <v>0</v>
      </c>
      <c r="X167">
        <f>K!X167</f>
        <v>0</v>
      </c>
      <c r="Y167">
        <f>K!Y167</f>
        <v>0</v>
      </c>
      <c r="Z167">
        <f>K!Z167</f>
        <v>0</v>
      </c>
      <c r="AA167">
        <f>K!AA167</f>
        <v>0</v>
      </c>
    </row>
    <row r="168" spans="1:27" ht="12.75">
      <c r="A168">
        <f>K!A168</f>
        <v>0</v>
      </c>
      <c r="B168">
        <f>K!B168</f>
        <v>0</v>
      </c>
      <c r="C168">
        <f>K!C168</f>
        <v>0</v>
      </c>
      <c r="D168">
        <f>K!D168</f>
        <v>0</v>
      </c>
      <c r="E168">
        <f>K!E168</f>
        <v>0</v>
      </c>
      <c r="F168">
        <f>K!F168</f>
        <v>0</v>
      </c>
      <c r="G168">
        <f>K!G168</f>
        <v>0</v>
      </c>
      <c r="H168">
        <f>K!H168</f>
        <v>0</v>
      </c>
      <c r="I168">
        <f>K!I168</f>
        <v>0</v>
      </c>
      <c r="J168">
        <f>K!J168</f>
        <v>0</v>
      </c>
      <c r="K168">
        <f>K!K168</f>
        <v>0</v>
      </c>
      <c r="L168">
        <f>K!L168</f>
        <v>0</v>
      </c>
      <c r="M168">
        <f>K!M168</f>
        <v>0</v>
      </c>
      <c r="N168">
        <f>K!N168</f>
        <v>0</v>
      </c>
      <c r="O168">
        <f>K!O168</f>
        <v>0</v>
      </c>
      <c r="P168">
        <f>K!P168</f>
        <v>0</v>
      </c>
      <c r="Q168">
        <f>K!Q168</f>
        <v>0</v>
      </c>
      <c r="R168">
        <f>K!R168</f>
        <v>0</v>
      </c>
      <c r="S168">
        <f>K!S168</f>
        <v>0</v>
      </c>
      <c r="T168">
        <f>K!T168</f>
        <v>0</v>
      </c>
      <c r="U168">
        <f>K!U168</f>
        <v>0</v>
      </c>
      <c r="V168">
        <f>K!V168</f>
        <v>0</v>
      </c>
      <c r="W168">
        <f>K!W168</f>
        <v>0</v>
      </c>
      <c r="X168">
        <f>K!X168</f>
        <v>0</v>
      </c>
      <c r="Y168">
        <f>K!Y168</f>
        <v>0</v>
      </c>
      <c r="Z168">
        <f>K!Z168</f>
        <v>0</v>
      </c>
      <c r="AA168">
        <f>K!AA168</f>
        <v>0</v>
      </c>
    </row>
    <row r="169" spans="1:17" ht="12.75">
      <c r="A169">
        <f>K!A169</f>
        <v>0</v>
      </c>
      <c r="B169">
        <f>K!B169</f>
        <v>0</v>
      </c>
      <c r="C169">
        <f>K!C169</f>
        <v>0</v>
      </c>
      <c r="D169">
        <f>K!D169</f>
        <v>0</v>
      </c>
      <c r="E169">
        <f>K!E169</f>
        <v>0</v>
      </c>
      <c r="F169">
        <f>K!F169</f>
        <v>0</v>
      </c>
      <c r="G169">
        <f>K!G169</f>
        <v>0</v>
      </c>
      <c r="H169">
        <f>K!H169</f>
        <v>0</v>
      </c>
      <c r="I169">
        <f>K!I169</f>
        <v>0</v>
      </c>
      <c r="J169">
        <f>K!J169</f>
        <v>0</v>
      </c>
      <c r="K169">
        <f>K!K169</f>
        <v>0</v>
      </c>
      <c r="L169">
        <f>K!L169</f>
        <v>0</v>
      </c>
      <c r="M169">
        <f>K!M169</f>
        <v>0</v>
      </c>
      <c r="N169">
        <f>K!N169</f>
        <v>0</v>
      </c>
      <c r="O169">
        <f>K!O169</f>
        <v>0</v>
      </c>
      <c r="P169">
        <f>K!P169</f>
        <v>0</v>
      </c>
      <c r="Q169">
        <f>K!Q169</f>
        <v>0</v>
      </c>
    </row>
    <row r="170" spans="1:17" ht="12.75">
      <c r="A170">
        <f>K!A170</f>
        <v>0</v>
      </c>
      <c r="B170">
        <f>K!B170</f>
        <v>0</v>
      </c>
      <c r="C170">
        <f>K!C170</f>
        <v>0</v>
      </c>
      <c r="D170">
        <f>K!D170</f>
        <v>0</v>
      </c>
      <c r="E170">
        <f>K!E170</f>
        <v>0</v>
      </c>
      <c r="F170">
        <f>K!F170</f>
        <v>0</v>
      </c>
      <c r="G170">
        <f>K!G170</f>
        <v>0</v>
      </c>
      <c r="H170">
        <f>K!H170</f>
        <v>0</v>
      </c>
      <c r="I170">
        <f>K!I170</f>
        <v>0</v>
      </c>
      <c r="J170">
        <f>K!J170</f>
        <v>0</v>
      </c>
      <c r="K170">
        <f>K!K170</f>
        <v>0</v>
      </c>
      <c r="L170">
        <f>K!L170</f>
        <v>0</v>
      </c>
      <c r="M170">
        <f>K!M170</f>
        <v>0</v>
      </c>
      <c r="N170">
        <f>K!N170</f>
        <v>0</v>
      </c>
      <c r="O170">
        <f>K!O170</f>
        <v>0</v>
      </c>
      <c r="P170">
        <f>K!P170</f>
        <v>0</v>
      </c>
      <c r="Q170">
        <f>K!Q170</f>
        <v>0</v>
      </c>
    </row>
    <row r="171" spans="1:17" ht="12.75">
      <c r="A171">
        <f>K!A171</f>
        <v>0</v>
      </c>
      <c r="B171">
        <f>K!B171</f>
        <v>0</v>
      </c>
      <c r="C171">
        <f>K!C171</f>
        <v>0</v>
      </c>
      <c r="D171">
        <f>K!D171</f>
        <v>0</v>
      </c>
      <c r="E171">
        <f>K!E171</f>
        <v>0</v>
      </c>
      <c r="F171">
        <f>K!F171</f>
        <v>0</v>
      </c>
      <c r="G171">
        <f>K!G171</f>
        <v>0</v>
      </c>
      <c r="H171">
        <f>K!H171</f>
        <v>0</v>
      </c>
      <c r="I171">
        <f>K!I171</f>
        <v>0</v>
      </c>
      <c r="J171">
        <f>K!J171</f>
        <v>0</v>
      </c>
      <c r="K171">
        <f>K!K171</f>
        <v>0</v>
      </c>
      <c r="L171">
        <f>K!L171</f>
        <v>0</v>
      </c>
      <c r="M171">
        <f>K!M171</f>
        <v>0</v>
      </c>
      <c r="N171">
        <f>K!N171</f>
        <v>0</v>
      </c>
      <c r="O171">
        <f>K!O171</f>
        <v>0</v>
      </c>
      <c r="P171">
        <f>K!P171</f>
        <v>0</v>
      </c>
      <c r="Q171">
        <f>K!Q171</f>
        <v>0</v>
      </c>
    </row>
    <row r="172" spans="1:17" ht="12.75">
      <c r="A172">
        <f>K!A172</f>
        <v>0</v>
      </c>
      <c r="B172">
        <f>K!B172</f>
        <v>0</v>
      </c>
      <c r="C172">
        <f>K!C172</f>
        <v>0</v>
      </c>
      <c r="D172">
        <f>K!D172</f>
        <v>0</v>
      </c>
      <c r="E172">
        <f>K!E172</f>
        <v>0</v>
      </c>
      <c r="F172">
        <f>K!F172</f>
        <v>0</v>
      </c>
      <c r="G172">
        <f>K!G172</f>
        <v>0</v>
      </c>
      <c r="H172">
        <f>K!H172</f>
        <v>0</v>
      </c>
      <c r="I172">
        <f>K!I172</f>
        <v>0</v>
      </c>
      <c r="J172">
        <f>K!J172</f>
        <v>0</v>
      </c>
      <c r="K172">
        <f>K!K172</f>
        <v>0</v>
      </c>
      <c r="L172">
        <f>K!L172</f>
        <v>0</v>
      </c>
      <c r="M172">
        <f>K!M172</f>
        <v>0</v>
      </c>
      <c r="N172">
        <f>K!N172</f>
        <v>0</v>
      </c>
      <c r="O172">
        <f>K!O172</f>
        <v>0</v>
      </c>
      <c r="P172">
        <f>K!P172</f>
        <v>0</v>
      </c>
      <c r="Q172">
        <f>K!Q172</f>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566"/>
  <sheetViews>
    <sheetView zoomScalePageLayoutView="0" workbookViewId="0" topLeftCell="A1">
      <selection activeCell="B575" sqref="B575"/>
    </sheetView>
  </sheetViews>
  <sheetFormatPr defaultColWidth="9.140625" defaultRowHeight="12.75"/>
  <cols>
    <col min="1" max="1" width="15.140625" style="93" customWidth="1"/>
    <col min="2" max="2" width="98.421875" style="102" customWidth="1"/>
    <col min="3" max="6" width="9.140625" style="93" customWidth="1"/>
    <col min="7" max="10" width="19.8515625" style="93" customWidth="1"/>
    <col min="11" max="13" width="13.140625" style="93" customWidth="1"/>
    <col min="14" max="26" width="9.140625" style="93" customWidth="1"/>
    <col min="27" max="27" width="0" style="102" hidden="1" customWidth="1"/>
    <col min="28" max="28" width="21.00390625" style="93" hidden="1" customWidth="1"/>
    <col min="29" max="29" width="0" style="93" hidden="1" customWidth="1"/>
    <col min="30" max="30" width="10.8515625" style="93" hidden="1" customWidth="1"/>
    <col min="31" max="44" width="0" style="93" hidden="1" customWidth="1"/>
    <col min="45" max="16384" width="9.140625" style="93" customWidth="1"/>
  </cols>
  <sheetData>
    <row r="1" spans="1:30" s="89" customFormat="1" ht="22.5">
      <c r="A1" s="86">
        <f>MAIN!B22</f>
        <v>20000</v>
      </c>
      <c r="B1" s="87" t="str">
        <f>A70</f>
        <v>(Rupees  Twenty  Thousand   and  Zero Only) </v>
      </c>
      <c r="C1" s="88"/>
      <c r="D1" s="88"/>
      <c r="E1" s="88"/>
      <c r="F1" s="88"/>
      <c r="G1" s="88"/>
      <c r="H1" s="88"/>
      <c r="I1" s="88"/>
      <c r="J1" s="88"/>
      <c r="K1" s="88"/>
      <c r="AA1" s="90">
        <v>0</v>
      </c>
      <c r="AB1" s="89" t="s">
        <v>456</v>
      </c>
      <c r="AD1" s="89" t="s">
        <v>457</v>
      </c>
    </row>
    <row r="2" spans="1:30" ht="15" hidden="1">
      <c r="A2" s="91"/>
      <c r="B2" s="92"/>
      <c r="C2" s="91"/>
      <c r="D2" s="91"/>
      <c r="E2" s="91"/>
      <c r="F2" s="91"/>
      <c r="G2" s="91"/>
      <c r="H2" s="91"/>
      <c r="I2" s="91"/>
      <c r="J2" s="91"/>
      <c r="K2" s="91"/>
      <c r="AA2" s="94">
        <v>1</v>
      </c>
      <c r="AB2" s="95" t="s">
        <v>458</v>
      </c>
      <c r="AC2" s="95"/>
      <c r="AD2" s="93" t="s">
        <v>459</v>
      </c>
    </row>
    <row r="3" spans="1:30" ht="15" hidden="1">
      <c r="A3" s="96"/>
      <c r="B3" s="97"/>
      <c r="C3" s="96"/>
      <c r="D3" s="96"/>
      <c r="E3" s="96"/>
      <c r="F3" s="96"/>
      <c r="G3" s="96"/>
      <c r="H3" s="96"/>
      <c r="I3" s="96"/>
      <c r="J3" s="96"/>
      <c r="K3" s="96"/>
      <c r="AA3" s="94">
        <v>2</v>
      </c>
      <c r="AB3" s="95" t="s">
        <v>460</v>
      </c>
      <c r="AC3" s="95" t="s">
        <v>461</v>
      </c>
      <c r="AD3" s="93" t="s">
        <v>462</v>
      </c>
    </row>
    <row r="4" spans="1:30" ht="15" hidden="1">
      <c r="A4" s="96"/>
      <c r="B4" s="97"/>
      <c r="C4" s="96"/>
      <c r="D4" s="96"/>
      <c r="E4" s="96"/>
      <c r="F4" s="96"/>
      <c r="G4" s="96"/>
      <c r="H4" s="96"/>
      <c r="I4" s="96"/>
      <c r="J4" s="98"/>
      <c r="K4" s="96"/>
      <c r="AA4" s="94">
        <v>3</v>
      </c>
      <c r="AB4" s="95" t="s">
        <v>463</v>
      </c>
      <c r="AC4" s="95" t="s">
        <v>464</v>
      </c>
      <c r="AD4" s="93" t="s">
        <v>465</v>
      </c>
    </row>
    <row r="5" spans="1:30" ht="18.75" hidden="1">
      <c r="A5" s="157" t="s">
        <v>466</v>
      </c>
      <c r="B5" s="157"/>
      <c r="C5" s="157"/>
      <c r="D5" s="157"/>
      <c r="E5" s="157"/>
      <c r="F5" s="157"/>
      <c r="G5" s="157"/>
      <c r="H5" s="157"/>
      <c r="I5" s="157"/>
      <c r="J5" s="157"/>
      <c r="K5" s="157"/>
      <c r="AA5" s="94">
        <v>4</v>
      </c>
      <c r="AB5" s="95" t="s">
        <v>467</v>
      </c>
      <c r="AC5" s="95" t="s">
        <v>468</v>
      </c>
      <c r="AD5" s="93" t="s">
        <v>469</v>
      </c>
    </row>
    <row r="6" spans="1:30" ht="15" hidden="1">
      <c r="A6" s="96">
        <f>A1</f>
        <v>20000</v>
      </c>
      <c r="B6" s="99">
        <f>A6/100000</f>
        <v>0.2</v>
      </c>
      <c r="C6" s="98">
        <f>INT(B6)</f>
        <v>0</v>
      </c>
      <c r="D6" s="96"/>
      <c r="E6" s="96"/>
      <c r="F6" s="96"/>
      <c r="G6" s="96" t="s">
        <v>470</v>
      </c>
      <c r="H6" s="98">
        <f>C6</f>
        <v>0</v>
      </c>
      <c r="I6" s="96" t="str">
        <f>VLOOKUP(H6,$AA$1:$AB$10,2,FALSE)</f>
        <v>Zero</v>
      </c>
      <c r="J6" s="96" t="str">
        <f>CONCATENATE(I6," Lakhs ")</f>
        <v>Zero Lakhs </v>
      </c>
      <c r="K6" s="96"/>
      <c r="AA6" s="94">
        <v>5</v>
      </c>
      <c r="AB6" s="95" t="s">
        <v>471</v>
      </c>
      <c r="AC6" s="95" t="s">
        <v>472</v>
      </c>
      <c r="AD6" s="93" t="s">
        <v>473</v>
      </c>
    </row>
    <row r="7" spans="1:30" ht="15" hidden="1">
      <c r="A7" s="96">
        <f>A6-(C6*100000)</f>
        <v>20000</v>
      </c>
      <c r="B7" s="99">
        <f>A7/10000</f>
        <v>2</v>
      </c>
      <c r="C7" s="98">
        <f>INT(B7)</f>
        <v>2</v>
      </c>
      <c r="D7" s="96"/>
      <c r="E7" s="96"/>
      <c r="F7" s="96"/>
      <c r="G7" s="96" t="s">
        <v>474</v>
      </c>
      <c r="H7" s="98">
        <f>C7</f>
        <v>2</v>
      </c>
      <c r="I7" s="96" t="str">
        <f>VLOOKUP(H7,$AA$1:$AB$10,2,FALSE)</f>
        <v>Two</v>
      </c>
      <c r="J7" s="96" t="str">
        <f>IF(AND(I7="Zero"),"",IF(AND(H7=1),VLOOKUP(H8,$AA$1:$AD$10,4,FALSE),VLOOKUP(I7,$AB$1:$AC$10,2,FALSE)))</f>
        <v>Twenty</v>
      </c>
      <c r="K7" s="96"/>
      <c r="AA7" s="94">
        <v>6</v>
      </c>
      <c r="AB7" s="95" t="s">
        <v>475</v>
      </c>
      <c r="AC7" s="95" t="s">
        <v>476</v>
      </c>
      <c r="AD7" s="93" t="s">
        <v>477</v>
      </c>
    </row>
    <row r="8" spans="1:30" ht="15" hidden="1">
      <c r="A8" s="96">
        <f>A7-(C7*10000)</f>
        <v>0</v>
      </c>
      <c r="B8" s="99">
        <f>A8/1000</f>
        <v>0</v>
      </c>
      <c r="C8" s="98">
        <f>INT(B8)</f>
        <v>0</v>
      </c>
      <c r="D8" s="96"/>
      <c r="E8" s="96"/>
      <c r="F8" s="96"/>
      <c r="G8" s="96" t="s">
        <v>478</v>
      </c>
      <c r="H8" s="98">
        <f>C8</f>
        <v>0</v>
      </c>
      <c r="I8" s="96" t="str">
        <f>VLOOKUP(H8,$AA$1:$AB$10,2,FALSE)</f>
        <v>Zero</v>
      </c>
      <c r="J8" s="96" t="str">
        <f>IF(AND(I8="Zero")," Thousand ",IF(AND(H7=1)," Thousand ",CONCATENATE(I8," Thousand ")))</f>
        <v> Thousand </v>
      </c>
      <c r="K8" s="96"/>
      <c r="AA8" s="94">
        <v>7</v>
      </c>
      <c r="AB8" s="95" t="s">
        <v>479</v>
      </c>
      <c r="AC8" s="95" t="s">
        <v>480</v>
      </c>
      <c r="AD8" s="93" t="s">
        <v>481</v>
      </c>
    </row>
    <row r="9" spans="1:30" ht="15" hidden="1">
      <c r="A9" s="96">
        <f>A8-(C8*1000)</f>
        <v>0</v>
      </c>
      <c r="B9" s="99">
        <f>A9/100</f>
        <v>0</v>
      </c>
      <c r="C9" s="98">
        <f>INT(B9)</f>
        <v>0</v>
      </c>
      <c r="D9" s="96"/>
      <c r="E9" s="96"/>
      <c r="F9" s="96"/>
      <c r="G9" s="96" t="s">
        <v>482</v>
      </c>
      <c r="H9" s="98">
        <f>C9</f>
        <v>0</v>
      </c>
      <c r="I9" s="96" t="str">
        <f>VLOOKUP(H9,$AA$1:$AB$10,2,FALSE)</f>
        <v>Zero</v>
      </c>
      <c r="J9" s="96">
        <f>IF(I9="Zero","",CONCATENATE(I9," Hundred "))</f>
      </c>
      <c r="K9" s="96"/>
      <c r="AA9" s="94">
        <v>8</v>
      </c>
      <c r="AB9" s="95" t="s">
        <v>483</v>
      </c>
      <c r="AC9" s="95" t="s">
        <v>484</v>
      </c>
      <c r="AD9" s="93" t="s">
        <v>485</v>
      </c>
    </row>
    <row r="10" spans="1:30" ht="15" hidden="1">
      <c r="A10" s="96">
        <f>A9-(C9*100)</f>
        <v>0</v>
      </c>
      <c r="B10" s="99">
        <f>A10/10</f>
        <v>0</v>
      </c>
      <c r="C10" s="98">
        <f>A10</f>
        <v>0</v>
      </c>
      <c r="D10" s="96"/>
      <c r="E10" s="96"/>
      <c r="F10" s="96"/>
      <c r="G10" s="96" t="s">
        <v>486</v>
      </c>
      <c r="H10" s="98">
        <f>C10</f>
        <v>0</v>
      </c>
      <c r="I10" s="96" t="str">
        <f>VLOOKUP(H10,$AA$1:$AB$101,2,FALSE)</f>
        <v>Zero</v>
      </c>
      <c r="J10" s="96" t="str">
        <f>I10</f>
        <v>Zero</v>
      </c>
      <c r="K10" s="96"/>
      <c r="AA10" s="94">
        <v>9</v>
      </c>
      <c r="AB10" s="95" t="s">
        <v>487</v>
      </c>
      <c r="AC10" s="95" t="s">
        <v>488</v>
      </c>
      <c r="AD10" s="93" t="s">
        <v>489</v>
      </c>
    </row>
    <row r="11" spans="1:29" ht="15" hidden="1">
      <c r="A11" s="96"/>
      <c r="B11" s="99"/>
      <c r="C11" s="98"/>
      <c r="D11" s="96"/>
      <c r="E11" s="96"/>
      <c r="F11" s="96"/>
      <c r="G11" s="158" t="str">
        <f>CONCATENATE("(Rupees ",J6," ",J7," ",J8," ",J9," and  ",J10," Only) ")</f>
        <v>(Rupees Zero Lakhs  Twenty  Thousand   and  Zero Only) </v>
      </c>
      <c r="H11" s="158"/>
      <c r="I11" s="158"/>
      <c r="J11" s="158"/>
      <c r="K11" s="96"/>
      <c r="AA11" s="100">
        <v>10</v>
      </c>
      <c r="AB11" s="101" t="s">
        <v>457</v>
      </c>
      <c r="AC11" s="101"/>
    </row>
    <row r="12" spans="1:28" ht="15" hidden="1">
      <c r="A12" s="96"/>
      <c r="B12" s="99"/>
      <c r="C12" s="98"/>
      <c r="D12" s="96"/>
      <c r="E12" s="96"/>
      <c r="F12" s="96"/>
      <c r="G12" s="96"/>
      <c r="H12" s="96"/>
      <c r="I12" s="96"/>
      <c r="J12" s="96"/>
      <c r="K12" s="96"/>
      <c r="AA12" s="102">
        <v>11</v>
      </c>
      <c r="AB12" s="93" t="s">
        <v>459</v>
      </c>
    </row>
    <row r="13" spans="1:28" ht="15" hidden="1">
      <c r="A13" s="96"/>
      <c r="B13" s="99"/>
      <c r="C13" s="98"/>
      <c r="D13" s="96"/>
      <c r="E13" s="96"/>
      <c r="F13" s="96"/>
      <c r="G13" s="96"/>
      <c r="H13" s="96"/>
      <c r="I13" s="96"/>
      <c r="J13" s="96"/>
      <c r="K13" s="96"/>
      <c r="AA13" s="102">
        <v>12</v>
      </c>
      <c r="AB13" s="93" t="s">
        <v>462</v>
      </c>
    </row>
    <row r="14" spans="1:28" ht="15" hidden="1">
      <c r="A14" s="96"/>
      <c r="B14" s="99"/>
      <c r="C14" s="98"/>
      <c r="D14" s="96"/>
      <c r="E14" s="96"/>
      <c r="F14" s="96"/>
      <c r="G14" s="96"/>
      <c r="H14" s="96"/>
      <c r="I14" s="96"/>
      <c r="J14" s="96"/>
      <c r="K14" s="96"/>
      <c r="AA14" s="102">
        <v>13</v>
      </c>
      <c r="AB14" s="93" t="s">
        <v>465</v>
      </c>
    </row>
    <row r="15" spans="1:28" ht="15" hidden="1">
      <c r="A15" s="96"/>
      <c r="B15" s="99"/>
      <c r="C15" s="98"/>
      <c r="D15" s="96"/>
      <c r="E15" s="96"/>
      <c r="F15" s="96"/>
      <c r="G15" s="96"/>
      <c r="H15" s="96"/>
      <c r="I15" s="96"/>
      <c r="J15" s="96"/>
      <c r="K15" s="96"/>
      <c r="AA15" s="102">
        <v>14</v>
      </c>
      <c r="AB15" s="93" t="s">
        <v>469</v>
      </c>
    </row>
    <row r="16" spans="1:28" ht="15" hidden="1">
      <c r="A16" s="96"/>
      <c r="B16" s="99"/>
      <c r="C16" s="98"/>
      <c r="D16" s="96"/>
      <c r="E16" s="96"/>
      <c r="F16" s="96"/>
      <c r="G16" s="96"/>
      <c r="H16" s="103"/>
      <c r="I16" s="103"/>
      <c r="J16" s="103"/>
      <c r="K16" s="103"/>
      <c r="L16" s="104"/>
      <c r="M16" s="104"/>
      <c r="AA16" s="102">
        <v>15</v>
      </c>
      <c r="AB16" s="93" t="s">
        <v>473</v>
      </c>
    </row>
    <row r="17" spans="1:28" ht="15" hidden="1">
      <c r="A17" s="96"/>
      <c r="B17" s="99"/>
      <c r="C17" s="98"/>
      <c r="D17" s="96"/>
      <c r="E17" s="96"/>
      <c r="F17" s="96"/>
      <c r="G17" s="96"/>
      <c r="H17" s="96"/>
      <c r="I17" s="96"/>
      <c r="J17" s="96"/>
      <c r="K17" s="96"/>
      <c r="AA17" s="102">
        <v>16</v>
      </c>
      <c r="AB17" s="93" t="s">
        <v>477</v>
      </c>
    </row>
    <row r="18" spans="1:28" ht="15" hidden="1">
      <c r="A18" s="96"/>
      <c r="B18" s="99"/>
      <c r="C18" s="98"/>
      <c r="D18" s="96"/>
      <c r="E18" s="96"/>
      <c r="F18" s="96"/>
      <c r="G18" s="96"/>
      <c r="H18" s="98"/>
      <c r="I18" s="96"/>
      <c r="J18" s="96"/>
      <c r="K18" s="96"/>
      <c r="AA18" s="102">
        <v>17</v>
      </c>
      <c r="AB18" s="93" t="s">
        <v>481</v>
      </c>
    </row>
    <row r="19" spans="1:28" ht="15" hidden="1">
      <c r="A19" s="96"/>
      <c r="B19" s="99"/>
      <c r="C19" s="98"/>
      <c r="D19" s="96"/>
      <c r="E19" s="96"/>
      <c r="F19" s="96"/>
      <c r="G19" s="96"/>
      <c r="H19" s="98"/>
      <c r="I19" s="96"/>
      <c r="J19" s="96"/>
      <c r="K19" s="96"/>
      <c r="AA19" s="102">
        <v>18</v>
      </c>
      <c r="AB19" s="93" t="s">
        <v>485</v>
      </c>
    </row>
    <row r="20" spans="1:28" ht="15" hidden="1">
      <c r="A20" s="96"/>
      <c r="B20" s="99"/>
      <c r="C20" s="98"/>
      <c r="D20" s="96"/>
      <c r="E20" s="96"/>
      <c r="F20" s="96"/>
      <c r="G20" s="96"/>
      <c r="H20" s="98"/>
      <c r="I20" s="96"/>
      <c r="J20" s="96"/>
      <c r="K20" s="96"/>
      <c r="AA20" s="102">
        <v>19</v>
      </c>
      <c r="AB20" s="93" t="s">
        <v>489</v>
      </c>
    </row>
    <row r="21" spans="1:28" ht="18.75" hidden="1">
      <c r="A21" s="157" t="s">
        <v>490</v>
      </c>
      <c r="B21" s="157"/>
      <c r="C21" s="157"/>
      <c r="D21" s="157"/>
      <c r="E21" s="157"/>
      <c r="F21" s="157"/>
      <c r="G21" s="157"/>
      <c r="H21" s="157"/>
      <c r="I21" s="157"/>
      <c r="J21" s="157"/>
      <c r="K21" s="96"/>
      <c r="AA21" s="102">
        <v>20</v>
      </c>
      <c r="AB21" s="93" t="s">
        <v>461</v>
      </c>
    </row>
    <row r="22" spans="1:28" ht="15" hidden="1">
      <c r="A22" s="96">
        <f>A1</f>
        <v>20000</v>
      </c>
      <c r="B22" s="99">
        <f>A22/10000</f>
        <v>2</v>
      </c>
      <c r="C22" s="98">
        <f>INT(B22)</f>
        <v>2</v>
      </c>
      <c r="D22" s="96"/>
      <c r="E22" s="96"/>
      <c r="F22" s="96"/>
      <c r="G22" s="96" t="s">
        <v>474</v>
      </c>
      <c r="H22" s="98">
        <f>C22</f>
        <v>2</v>
      </c>
      <c r="I22" s="96" t="str">
        <f>VLOOKUP(H22,$AA$1:$AB$10,2,FALSE)</f>
        <v>Two</v>
      </c>
      <c r="J22" s="96" t="str">
        <f>IF(AND(I22="Zero"),"",IF(AND(H22=1),VLOOKUP(H23,$AA$1:$AD$10,4,FALSE),VLOOKUP(I22,$AB$1:$AC$10,2,FALSE)))</f>
        <v>Twenty</v>
      </c>
      <c r="K22" s="96"/>
      <c r="AA22" s="102">
        <v>21</v>
      </c>
      <c r="AB22" s="93" t="s">
        <v>491</v>
      </c>
    </row>
    <row r="23" spans="1:28" ht="15" hidden="1">
      <c r="A23" s="96">
        <f>A22-(C22*10000)</f>
        <v>0</v>
      </c>
      <c r="B23" s="99">
        <f>A23/1000</f>
        <v>0</v>
      </c>
      <c r="C23" s="98">
        <f>INT(B23)</f>
        <v>0</v>
      </c>
      <c r="D23" s="96"/>
      <c r="E23" s="96"/>
      <c r="F23" s="96"/>
      <c r="G23" s="96" t="s">
        <v>478</v>
      </c>
      <c r="H23" s="98">
        <f>C23</f>
        <v>0</v>
      </c>
      <c r="I23" s="96" t="str">
        <f>VLOOKUP(H23,$AA$1:$AB$10,2,FALSE)</f>
        <v>Zero</v>
      </c>
      <c r="J23" s="96" t="str">
        <f>IF(AND(I23="Zero")," Thousand ",IF(AND(H22=1)," Thousand ",CONCATENATE(I23," Thousand ")))</f>
        <v> Thousand </v>
      </c>
      <c r="K23" s="96"/>
      <c r="AA23" s="102">
        <v>22</v>
      </c>
      <c r="AB23" s="93" t="s">
        <v>492</v>
      </c>
    </row>
    <row r="24" spans="1:28" ht="15" hidden="1">
      <c r="A24" s="96">
        <f>A23-(C23*1000)</f>
        <v>0</v>
      </c>
      <c r="B24" s="99">
        <f>A24/100</f>
        <v>0</v>
      </c>
      <c r="C24" s="98">
        <f>INT(B24)</f>
        <v>0</v>
      </c>
      <c r="D24" s="96"/>
      <c r="E24" s="96"/>
      <c r="F24" s="96"/>
      <c r="G24" s="96" t="s">
        <v>482</v>
      </c>
      <c r="H24" s="98">
        <f>C24</f>
        <v>0</v>
      </c>
      <c r="I24" s="96" t="str">
        <f>VLOOKUP(H24,$AA$1:$AB$10,2,FALSE)</f>
        <v>Zero</v>
      </c>
      <c r="J24" s="96">
        <f>IF(I24="Zero","",CONCATENATE(I24," Hundred "))</f>
      </c>
      <c r="K24" s="96"/>
      <c r="AA24" s="102">
        <v>23</v>
      </c>
      <c r="AB24" s="93" t="s">
        <v>493</v>
      </c>
    </row>
    <row r="25" spans="1:28" ht="15" hidden="1">
      <c r="A25" s="96">
        <f>A24-(C24*100)</f>
        <v>0</v>
      </c>
      <c r="B25" s="99">
        <f>A25/10</f>
        <v>0</v>
      </c>
      <c r="C25" s="98">
        <f>A25</f>
        <v>0</v>
      </c>
      <c r="D25" s="96"/>
      <c r="E25" s="96"/>
      <c r="F25" s="96"/>
      <c r="G25" s="96" t="s">
        <v>486</v>
      </c>
      <c r="H25" s="98">
        <f>C25</f>
        <v>0</v>
      </c>
      <c r="I25" s="96" t="str">
        <f>VLOOKUP(H25,$AA$1:$AB$101,2,FALSE)</f>
        <v>Zero</v>
      </c>
      <c r="J25" s="96" t="str">
        <f>I25</f>
        <v>Zero</v>
      </c>
      <c r="K25" s="96"/>
      <c r="AA25" s="102">
        <v>24</v>
      </c>
      <c r="AB25" s="93" t="s">
        <v>494</v>
      </c>
    </row>
    <row r="26" spans="1:28" ht="15" hidden="1">
      <c r="A26" s="96"/>
      <c r="B26" s="99"/>
      <c r="C26" s="98"/>
      <c r="D26" s="96"/>
      <c r="E26" s="96"/>
      <c r="F26" s="96"/>
      <c r="G26" s="158" t="str">
        <f>CONCATENATE("(Rupees ",J21," ",J22," ",J23," ",J24," and  ",J25," Only) ")</f>
        <v>(Rupees  Twenty  Thousand   and  Zero Only) </v>
      </c>
      <c r="H26" s="158"/>
      <c r="I26" s="158"/>
      <c r="J26" s="158"/>
      <c r="K26" s="96"/>
      <c r="AA26" s="102">
        <v>25</v>
      </c>
      <c r="AB26" s="93" t="s">
        <v>495</v>
      </c>
    </row>
    <row r="27" spans="1:28" ht="15" hidden="1">
      <c r="A27" s="96"/>
      <c r="B27" s="99"/>
      <c r="C27" s="98"/>
      <c r="D27" s="96"/>
      <c r="E27" s="96"/>
      <c r="F27" s="96"/>
      <c r="G27" s="96"/>
      <c r="H27" s="98"/>
      <c r="I27" s="96"/>
      <c r="J27" s="96"/>
      <c r="K27" s="96"/>
      <c r="AA27" s="102">
        <v>26</v>
      </c>
      <c r="AB27" s="93" t="s">
        <v>496</v>
      </c>
    </row>
    <row r="28" spans="1:28" ht="15" hidden="1">
      <c r="A28" s="96"/>
      <c r="B28" s="99"/>
      <c r="C28" s="98"/>
      <c r="D28" s="96"/>
      <c r="E28" s="96"/>
      <c r="F28" s="96"/>
      <c r="G28" s="96"/>
      <c r="H28" s="98"/>
      <c r="I28" s="96"/>
      <c r="J28" s="96"/>
      <c r="K28" s="96"/>
      <c r="AA28" s="102">
        <v>27</v>
      </c>
      <c r="AB28" s="93" t="s">
        <v>497</v>
      </c>
    </row>
    <row r="29" spans="1:28" ht="15" hidden="1">
      <c r="A29" s="96"/>
      <c r="B29" s="99"/>
      <c r="C29" s="98"/>
      <c r="D29" s="96"/>
      <c r="E29" s="96"/>
      <c r="F29" s="96"/>
      <c r="G29" s="158"/>
      <c r="H29" s="158"/>
      <c r="I29" s="158"/>
      <c r="J29" s="158"/>
      <c r="K29" s="96"/>
      <c r="AA29" s="102">
        <v>28</v>
      </c>
      <c r="AB29" s="93" t="s">
        <v>498</v>
      </c>
    </row>
    <row r="30" spans="1:28" ht="15" hidden="1">
      <c r="A30" s="96"/>
      <c r="B30" s="99"/>
      <c r="C30" s="98"/>
      <c r="D30" s="96"/>
      <c r="E30" s="96"/>
      <c r="F30" s="96"/>
      <c r="G30" s="96"/>
      <c r="H30" s="98"/>
      <c r="I30" s="96"/>
      <c r="J30" s="96"/>
      <c r="K30" s="96"/>
      <c r="AA30" s="102">
        <v>29</v>
      </c>
      <c r="AB30" s="93" t="s">
        <v>499</v>
      </c>
    </row>
    <row r="31" spans="1:28" ht="15" hidden="1">
      <c r="A31" s="96"/>
      <c r="B31" s="99"/>
      <c r="C31" s="98"/>
      <c r="D31" s="96"/>
      <c r="E31" s="96"/>
      <c r="F31" s="96"/>
      <c r="G31" s="96"/>
      <c r="H31" s="98"/>
      <c r="I31" s="96"/>
      <c r="J31" s="96"/>
      <c r="K31" s="96"/>
      <c r="AA31" s="102">
        <v>30</v>
      </c>
      <c r="AB31" s="93" t="s">
        <v>464</v>
      </c>
    </row>
    <row r="32" spans="1:28" ht="15" hidden="1">
      <c r="A32" s="96"/>
      <c r="B32" s="99"/>
      <c r="C32" s="98"/>
      <c r="D32" s="96"/>
      <c r="E32" s="96"/>
      <c r="F32" s="96"/>
      <c r="G32" s="105"/>
      <c r="H32" s="105"/>
      <c r="I32" s="105"/>
      <c r="J32" s="105"/>
      <c r="K32" s="96"/>
      <c r="AA32" s="102">
        <v>31</v>
      </c>
      <c r="AB32" s="93" t="s">
        <v>500</v>
      </c>
    </row>
    <row r="33" spans="1:28" ht="15" hidden="1">
      <c r="A33" s="96"/>
      <c r="B33" s="97"/>
      <c r="C33" s="96"/>
      <c r="D33" s="96"/>
      <c r="E33" s="96"/>
      <c r="F33" s="96"/>
      <c r="G33" s="96"/>
      <c r="H33" s="96"/>
      <c r="I33" s="96"/>
      <c r="J33" s="96"/>
      <c r="K33" s="96"/>
      <c r="AA33" s="102">
        <v>32</v>
      </c>
      <c r="AB33" s="93" t="s">
        <v>501</v>
      </c>
    </row>
    <row r="34" spans="1:28" ht="15" hidden="1">
      <c r="A34" s="96"/>
      <c r="B34" s="97"/>
      <c r="C34" s="96"/>
      <c r="D34" s="96"/>
      <c r="E34" s="96"/>
      <c r="F34" s="96"/>
      <c r="G34" s="96"/>
      <c r="H34" s="96"/>
      <c r="I34" s="96"/>
      <c r="J34" s="96"/>
      <c r="K34" s="96"/>
      <c r="AA34" s="102">
        <v>33</v>
      </c>
      <c r="AB34" s="93" t="s">
        <v>502</v>
      </c>
    </row>
    <row r="35" spans="1:28" ht="15" hidden="1">
      <c r="A35" s="96"/>
      <c r="B35" s="97"/>
      <c r="C35" s="96"/>
      <c r="D35" s="96"/>
      <c r="E35" s="96"/>
      <c r="F35" s="96"/>
      <c r="G35" s="96"/>
      <c r="H35" s="96"/>
      <c r="I35" s="96"/>
      <c r="J35" s="96"/>
      <c r="K35" s="96"/>
      <c r="AA35" s="102">
        <v>34</v>
      </c>
      <c r="AB35" s="93" t="s">
        <v>503</v>
      </c>
    </row>
    <row r="36" spans="1:28" ht="15" hidden="1">
      <c r="A36" s="96"/>
      <c r="B36" s="99"/>
      <c r="C36" s="98"/>
      <c r="D36" s="96"/>
      <c r="E36" s="96"/>
      <c r="F36" s="96"/>
      <c r="G36" s="96"/>
      <c r="H36" s="98"/>
      <c r="I36" s="96"/>
      <c r="J36" s="96"/>
      <c r="K36" s="96"/>
      <c r="AA36" s="102">
        <v>35</v>
      </c>
      <c r="AB36" s="93" t="s">
        <v>504</v>
      </c>
    </row>
    <row r="37" spans="1:28" ht="18.75" hidden="1">
      <c r="A37" s="157" t="s">
        <v>505</v>
      </c>
      <c r="B37" s="157"/>
      <c r="C37" s="157"/>
      <c r="D37" s="157"/>
      <c r="E37" s="157"/>
      <c r="F37" s="157"/>
      <c r="G37" s="157"/>
      <c r="H37" s="157"/>
      <c r="I37" s="157"/>
      <c r="J37" s="157"/>
      <c r="K37" s="96"/>
      <c r="AA37" s="102">
        <v>36</v>
      </c>
      <c r="AB37" s="93" t="s">
        <v>506</v>
      </c>
    </row>
    <row r="38" spans="1:28" ht="15" hidden="1">
      <c r="A38" s="96">
        <f>A1</f>
        <v>20000</v>
      </c>
      <c r="B38" s="99">
        <f>A38/1000</f>
        <v>20</v>
      </c>
      <c r="C38" s="98">
        <f>INT(B38)</f>
        <v>20</v>
      </c>
      <c r="D38" s="96"/>
      <c r="E38" s="96"/>
      <c r="F38" s="96"/>
      <c r="G38" s="96" t="s">
        <v>478</v>
      </c>
      <c r="H38" s="98">
        <f>C38</f>
        <v>20</v>
      </c>
      <c r="I38" s="96" t="e">
        <f>VLOOKUP(H38,$AA$1:$AB$10,2,FALSE)</f>
        <v>#N/A</v>
      </c>
      <c r="J38" s="96" t="e">
        <f>IF(AND(I38="Zero")," Thousand ",IF(AND(H37=1)," Thousand ",CONCATENATE(I38," Thousand ")))</f>
        <v>#N/A</v>
      </c>
      <c r="K38" s="96"/>
      <c r="AA38" s="102">
        <v>37</v>
      </c>
      <c r="AB38" s="93" t="s">
        <v>507</v>
      </c>
    </row>
    <row r="39" spans="1:28" ht="15" hidden="1">
      <c r="A39" s="96">
        <f>A38-(C38*1000)</f>
        <v>0</v>
      </c>
      <c r="B39" s="99">
        <f>A39/100</f>
        <v>0</v>
      </c>
      <c r="C39" s="98">
        <f>INT(B39)</f>
        <v>0</v>
      </c>
      <c r="D39" s="96"/>
      <c r="E39" s="96"/>
      <c r="F39" s="96"/>
      <c r="G39" s="96" t="s">
        <v>482</v>
      </c>
      <c r="H39" s="98">
        <f>C39</f>
        <v>0</v>
      </c>
      <c r="I39" s="96" t="str">
        <f>VLOOKUP(H39,$AA$1:$AB$10,2,FALSE)</f>
        <v>Zero</v>
      </c>
      <c r="J39" s="96">
        <f>IF(I39="Zero","",CONCATENATE(I39," Hundred "))</f>
      </c>
      <c r="K39" s="96"/>
      <c r="AA39" s="102">
        <v>38</v>
      </c>
      <c r="AB39" s="93" t="s">
        <v>508</v>
      </c>
    </row>
    <row r="40" spans="1:28" ht="15" hidden="1">
      <c r="A40" s="96">
        <f>A39-(C39*100)</f>
        <v>0</v>
      </c>
      <c r="B40" s="99">
        <f>A40/10</f>
        <v>0</v>
      </c>
      <c r="C40" s="98">
        <f>A40</f>
        <v>0</v>
      </c>
      <c r="D40" s="96"/>
      <c r="E40" s="96"/>
      <c r="F40" s="96"/>
      <c r="G40" s="96" t="s">
        <v>486</v>
      </c>
      <c r="H40" s="98">
        <f>C40</f>
        <v>0</v>
      </c>
      <c r="I40" s="96" t="str">
        <f>VLOOKUP(H40,$AA$1:$AB$101,2,FALSE)</f>
        <v>Zero</v>
      </c>
      <c r="J40" s="96" t="str">
        <f>I40</f>
        <v>Zero</v>
      </c>
      <c r="K40" s="96"/>
      <c r="AA40" s="102">
        <v>39</v>
      </c>
      <c r="AB40" s="93" t="s">
        <v>509</v>
      </c>
    </row>
    <row r="41" spans="1:28" ht="15" hidden="1">
      <c r="A41" s="96"/>
      <c r="B41" s="99"/>
      <c r="C41" s="98"/>
      <c r="D41" s="96"/>
      <c r="E41" s="96"/>
      <c r="F41" s="96"/>
      <c r="G41" s="158" t="e">
        <f>CONCATENATE("(Rupees ",J36," ",J37," ",J38," ",J39," and  ",J40," Only) ")</f>
        <v>#N/A</v>
      </c>
      <c r="H41" s="158"/>
      <c r="I41" s="158"/>
      <c r="J41" s="158"/>
      <c r="K41" s="96"/>
      <c r="AA41" s="102">
        <v>40</v>
      </c>
      <c r="AB41" s="93" t="s">
        <v>468</v>
      </c>
    </row>
    <row r="42" spans="1:28" ht="15" hidden="1">
      <c r="A42" s="96"/>
      <c r="B42" s="99"/>
      <c r="C42" s="98"/>
      <c r="D42" s="96"/>
      <c r="E42" s="96"/>
      <c r="F42" s="96"/>
      <c r="G42" s="158"/>
      <c r="H42" s="158"/>
      <c r="I42" s="158"/>
      <c r="J42" s="158"/>
      <c r="K42" s="96"/>
      <c r="AA42" s="102">
        <v>41</v>
      </c>
      <c r="AB42" s="93" t="s">
        <v>510</v>
      </c>
    </row>
    <row r="43" spans="1:28" ht="15" hidden="1">
      <c r="A43" s="96"/>
      <c r="B43" s="97"/>
      <c r="C43" s="96"/>
      <c r="D43" s="96"/>
      <c r="E43" s="96"/>
      <c r="F43" s="96"/>
      <c r="G43" s="96"/>
      <c r="H43" s="96"/>
      <c r="I43" s="96"/>
      <c r="J43" s="96"/>
      <c r="K43" s="96"/>
      <c r="AA43" s="102">
        <v>42</v>
      </c>
      <c r="AB43" s="93" t="s">
        <v>511</v>
      </c>
    </row>
    <row r="44" spans="1:28" ht="15" hidden="1">
      <c r="A44" s="96"/>
      <c r="B44" s="97"/>
      <c r="C44" s="96"/>
      <c r="D44" s="96"/>
      <c r="E44" s="96"/>
      <c r="F44" s="96"/>
      <c r="G44" s="96"/>
      <c r="H44" s="96"/>
      <c r="I44" s="96"/>
      <c r="J44" s="96"/>
      <c r="K44" s="96"/>
      <c r="AA44" s="102">
        <v>43</v>
      </c>
      <c r="AB44" s="93" t="s">
        <v>512</v>
      </c>
    </row>
    <row r="45" spans="1:28" ht="15" hidden="1">
      <c r="A45" s="96"/>
      <c r="B45" s="97"/>
      <c r="C45" s="96"/>
      <c r="D45" s="96"/>
      <c r="E45" s="96"/>
      <c r="F45" s="96"/>
      <c r="G45" s="96"/>
      <c r="H45" s="96"/>
      <c r="I45" s="96"/>
      <c r="J45" s="96"/>
      <c r="K45" s="96"/>
      <c r="AA45" s="102">
        <v>44</v>
      </c>
      <c r="AB45" s="93" t="s">
        <v>513</v>
      </c>
    </row>
    <row r="46" spans="1:28" ht="15" hidden="1">
      <c r="A46" s="96"/>
      <c r="B46" s="97"/>
      <c r="C46" s="96"/>
      <c r="D46" s="96"/>
      <c r="E46" s="96"/>
      <c r="F46" s="96"/>
      <c r="G46" s="96"/>
      <c r="H46" s="96"/>
      <c r="I46" s="96"/>
      <c r="J46" s="96"/>
      <c r="K46" s="96"/>
      <c r="AA46" s="102">
        <v>45</v>
      </c>
      <c r="AB46" s="93" t="s">
        <v>514</v>
      </c>
    </row>
    <row r="47" spans="1:28" ht="15" hidden="1">
      <c r="A47" s="96"/>
      <c r="B47" s="97"/>
      <c r="C47" s="96"/>
      <c r="D47" s="96"/>
      <c r="E47" s="96"/>
      <c r="F47" s="96"/>
      <c r="G47" s="96"/>
      <c r="H47" s="96"/>
      <c r="I47" s="96"/>
      <c r="J47" s="96"/>
      <c r="K47" s="96"/>
      <c r="AA47" s="102">
        <v>46</v>
      </c>
      <c r="AB47" s="93" t="s">
        <v>515</v>
      </c>
    </row>
    <row r="48" spans="1:28" ht="15" hidden="1">
      <c r="A48" s="96"/>
      <c r="B48" s="99"/>
      <c r="C48" s="98"/>
      <c r="D48" s="96"/>
      <c r="E48" s="96"/>
      <c r="F48" s="96"/>
      <c r="G48" s="96"/>
      <c r="H48" s="98"/>
      <c r="I48" s="96"/>
      <c r="J48" s="96"/>
      <c r="K48" s="96"/>
      <c r="AA48" s="102">
        <v>47</v>
      </c>
      <c r="AB48" s="93" t="s">
        <v>516</v>
      </c>
    </row>
    <row r="49" spans="1:28" ht="15" hidden="1">
      <c r="A49" s="96"/>
      <c r="B49" s="99"/>
      <c r="C49" s="98"/>
      <c r="D49" s="96"/>
      <c r="E49" s="96"/>
      <c r="F49" s="96"/>
      <c r="G49" s="96"/>
      <c r="H49" s="98"/>
      <c r="I49" s="96"/>
      <c r="J49" s="96"/>
      <c r="K49" s="96"/>
      <c r="AA49" s="102">
        <v>48</v>
      </c>
      <c r="AB49" s="93" t="s">
        <v>517</v>
      </c>
    </row>
    <row r="50" spans="1:28" ht="18.75" hidden="1">
      <c r="A50" s="157" t="s">
        <v>518</v>
      </c>
      <c r="B50" s="157"/>
      <c r="C50" s="157"/>
      <c r="D50" s="157"/>
      <c r="E50" s="157"/>
      <c r="F50" s="157"/>
      <c r="G50" s="157"/>
      <c r="H50" s="157"/>
      <c r="I50" s="157"/>
      <c r="J50" s="157"/>
      <c r="K50" s="96"/>
      <c r="AA50" s="102">
        <v>49</v>
      </c>
      <c r="AB50" s="93" t="s">
        <v>519</v>
      </c>
    </row>
    <row r="51" spans="1:28" ht="15" hidden="1">
      <c r="A51" s="96">
        <f>A1</f>
        <v>20000</v>
      </c>
      <c r="B51" s="99">
        <f>A51/100</f>
        <v>200</v>
      </c>
      <c r="C51" s="98">
        <f>INT(B51)</f>
        <v>200</v>
      </c>
      <c r="D51" s="96"/>
      <c r="E51" s="96"/>
      <c r="F51" s="96"/>
      <c r="G51" s="96" t="s">
        <v>482</v>
      </c>
      <c r="H51" s="98">
        <f>C51</f>
        <v>200</v>
      </c>
      <c r="I51" s="96" t="e">
        <f>VLOOKUP(H51,$AA$1:$AB$10,2,FALSE)</f>
        <v>#N/A</v>
      </c>
      <c r="J51" s="96" t="e">
        <f>IF(I51="Zero","",CONCATENATE(I51," Hundred "))</f>
        <v>#N/A</v>
      </c>
      <c r="K51" s="96"/>
      <c r="AA51" s="102">
        <v>50</v>
      </c>
      <c r="AB51" s="93" t="s">
        <v>472</v>
      </c>
    </row>
    <row r="52" spans="1:28" ht="15" hidden="1">
      <c r="A52" s="96">
        <f>A51-(C51*100)</f>
        <v>0</v>
      </c>
      <c r="B52" s="99">
        <f>A52/10</f>
        <v>0</v>
      </c>
      <c r="C52" s="98">
        <f>A52</f>
        <v>0</v>
      </c>
      <c r="D52" s="96"/>
      <c r="E52" s="96"/>
      <c r="F52" s="96"/>
      <c r="G52" s="96" t="s">
        <v>486</v>
      </c>
      <c r="H52" s="98">
        <f>C52</f>
        <v>0</v>
      </c>
      <c r="I52" s="96" t="str">
        <f>VLOOKUP(H52,$AA$1:$AB$101,2,FALSE)</f>
        <v>Zero</v>
      </c>
      <c r="J52" s="96" t="str">
        <f>I52</f>
        <v>Zero</v>
      </c>
      <c r="K52" s="96"/>
      <c r="AA52" s="102">
        <v>51</v>
      </c>
      <c r="AB52" s="93" t="s">
        <v>520</v>
      </c>
    </row>
    <row r="53" spans="1:28" ht="15" hidden="1">
      <c r="A53" s="96"/>
      <c r="B53" s="99"/>
      <c r="C53" s="98"/>
      <c r="D53" s="96"/>
      <c r="E53" s="96"/>
      <c r="F53" s="96"/>
      <c r="G53" s="158" t="e">
        <f>CONCATENATE("(Rupees ",J48," ",J49," ",J50," ",J51," and  ",J52," Only) ")</f>
        <v>#N/A</v>
      </c>
      <c r="H53" s="158"/>
      <c r="I53" s="158"/>
      <c r="J53" s="158"/>
      <c r="K53" s="96"/>
      <c r="AA53" s="102">
        <v>52</v>
      </c>
      <c r="AB53" s="93" t="s">
        <v>521</v>
      </c>
    </row>
    <row r="54" spans="1:28" ht="15" hidden="1">
      <c r="A54" s="96"/>
      <c r="B54" s="97"/>
      <c r="C54" s="96"/>
      <c r="D54" s="96"/>
      <c r="E54" s="96"/>
      <c r="F54" s="96"/>
      <c r="G54" s="96"/>
      <c r="H54" s="96"/>
      <c r="I54" s="96"/>
      <c r="J54" s="96"/>
      <c r="K54" s="96"/>
      <c r="AA54" s="102">
        <v>53</v>
      </c>
      <c r="AB54" s="93" t="s">
        <v>522</v>
      </c>
    </row>
    <row r="55" spans="1:28" ht="15" hidden="1">
      <c r="A55" s="96"/>
      <c r="B55" s="97"/>
      <c r="C55" s="96"/>
      <c r="D55" s="96"/>
      <c r="E55" s="96"/>
      <c r="F55" s="96"/>
      <c r="G55" s="96"/>
      <c r="H55" s="96"/>
      <c r="I55" s="96"/>
      <c r="J55" s="96"/>
      <c r="K55" s="96"/>
      <c r="AA55" s="102">
        <v>54</v>
      </c>
      <c r="AB55" s="93" t="s">
        <v>523</v>
      </c>
    </row>
    <row r="56" spans="1:28" ht="15" hidden="1">
      <c r="A56" s="96"/>
      <c r="B56" s="97"/>
      <c r="C56" s="96"/>
      <c r="D56" s="96"/>
      <c r="E56" s="96"/>
      <c r="F56" s="96"/>
      <c r="G56" s="96"/>
      <c r="H56" s="96"/>
      <c r="I56" s="96"/>
      <c r="J56" s="96"/>
      <c r="K56" s="96"/>
      <c r="AA56" s="102">
        <v>55</v>
      </c>
      <c r="AB56" s="93" t="s">
        <v>524</v>
      </c>
    </row>
    <row r="57" spans="1:28" ht="15" hidden="1">
      <c r="A57" s="96"/>
      <c r="B57" s="97"/>
      <c r="C57" s="96"/>
      <c r="D57" s="96"/>
      <c r="E57" s="96"/>
      <c r="F57" s="96"/>
      <c r="G57" s="96"/>
      <c r="H57" s="96"/>
      <c r="I57" s="96"/>
      <c r="J57" s="96"/>
      <c r="K57" s="96"/>
      <c r="AA57" s="102">
        <v>56</v>
      </c>
      <c r="AB57" s="93" t="s">
        <v>525</v>
      </c>
    </row>
    <row r="58" spans="1:28" ht="15" hidden="1">
      <c r="A58" s="96"/>
      <c r="B58" s="97"/>
      <c r="C58" s="96"/>
      <c r="D58" s="96"/>
      <c r="E58" s="96"/>
      <c r="F58" s="96"/>
      <c r="G58" s="96"/>
      <c r="H58" s="96"/>
      <c r="I58" s="96"/>
      <c r="J58" s="96"/>
      <c r="K58" s="96"/>
      <c r="AA58" s="102">
        <v>57</v>
      </c>
      <c r="AB58" s="93" t="s">
        <v>526</v>
      </c>
    </row>
    <row r="59" spans="1:28" ht="15" hidden="1">
      <c r="A59" s="96"/>
      <c r="B59" s="97"/>
      <c r="C59" s="96"/>
      <c r="D59" s="96"/>
      <c r="E59" s="96"/>
      <c r="F59" s="96"/>
      <c r="G59" s="96"/>
      <c r="H59" s="96"/>
      <c r="I59" s="96"/>
      <c r="J59" s="96"/>
      <c r="K59" s="96"/>
      <c r="AA59" s="102">
        <v>58</v>
      </c>
      <c r="AB59" s="93" t="s">
        <v>527</v>
      </c>
    </row>
    <row r="60" spans="1:28" ht="15" hidden="1">
      <c r="A60" s="96"/>
      <c r="B60" s="99"/>
      <c r="C60" s="98"/>
      <c r="D60" s="96"/>
      <c r="E60" s="96"/>
      <c r="F60" s="96"/>
      <c r="G60" s="96"/>
      <c r="H60" s="98"/>
      <c r="I60" s="96"/>
      <c r="J60" s="96"/>
      <c r="K60" s="96"/>
      <c r="AA60" s="102">
        <v>59</v>
      </c>
      <c r="AB60" s="93" t="s">
        <v>528</v>
      </c>
    </row>
    <row r="61" spans="1:28" ht="15" hidden="1">
      <c r="A61" s="96"/>
      <c r="B61" s="99"/>
      <c r="C61" s="98"/>
      <c r="D61" s="96"/>
      <c r="E61" s="96"/>
      <c r="F61" s="96"/>
      <c r="G61" s="96"/>
      <c r="H61" s="98"/>
      <c r="I61" s="96"/>
      <c r="J61" s="96"/>
      <c r="K61" s="96"/>
      <c r="AA61" s="102">
        <v>60</v>
      </c>
      <c r="AB61" s="93" t="s">
        <v>476</v>
      </c>
    </row>
    <row r="62" spans="1:28" ht="15" hidden="1">
      <c r="A62" s="96"/>
      <c r="B62" s="99"/>
      <c r="C62" s="98"/>
      <c r="D62" s="96"/>
      <c r="E62" s="96"/>
      <c r="F62" s="96"/>
      <c r="G62" s="96"/>
      <c r="H62" s="98"/>
      <c r="I62" s="96"/>
      <c r="J62" s="96"/>
      <c r="K62" s="96"/>
      <c r="AA62" s="102">
        <v>61</v>
      </c>
      <c r="AB62" s="93" t="s">
        <v>529</v>
      </c>
    </row>
    <row r="63" spans="1:28" ht="18.75" hidden="1">
      <c r="A63" s="157" t="s">
        <v>518</v>
      </c>
      <c r="B63" s="157"/>
      <c r="C63" s="157"/>
      <c r="D63" s="157"/>
      <c r="E63" s="157"/>
      <c r="F63" s="157"/>
      <c r="G63" s="157"/>
      <c r="H63" s="157"/>
      <c r="I63" s="157"/>
      <c r="J63" s="157"/>
      <c r="K63" s="96"/>
      <c r="AA63" s="102">
        <v>62</v>
      </c>
      <c r="AB63" s="93" t="s">
        <v>530</v>
      </c>
    </row>
    <row r="64" spans="1:28" ht="15" hidden="1">
      <c r="A64" s="96">
        <f>A1</f>
        <v>20000</v>
      </c>
      <c r="B64" s="99">
        <f>A64/10</f>
        <v>2000</v>
      </c>
      <c r="C64" s="98">
        <f>A64</f>
        <v>20000</v>
      </c>
      <c r="D64" s="96"/>
      <c r="E64" s="96"/>
      <c r="F64" s="96"/>
      <c r="G64" s="96" t="s">
        <v>486</v>
      </c>
      <c r="H64" s="98">
        <f>C64</f>
        <v>20000</v>
      </c>
      <c r="I64" s="96" t="e">
        <f>VLOOKUP(H64,$AA$1:$AB$101,2,FALSE)</f>
        <v>#N/A</v>
      </c>
      <c r="J64" s="96" t="e">
        <f>I64</f>
        <v>#N/A</v>
      </c>
      <c r="K64" s="96"/>
      <c r="AA64" s="102">
        <v>63</v>
      </c>
      <c r="AB64" s="93" t="s">
        <v>531</v>
      </c>
    </row>
    <row r="65" spans="1:28" ht="15" hidden="1">
      <c r="A65" s="96"/>
      <c r="B65" s="99"/>
      <c r="C65" s="98"/>
      <c r="D65" s="96"/>
      <c r="E65" s="96"/>
      <c r="F65" s="96"/>
      <c r="G65" s="158" t="e">
        <f>CONCATENATE("(Rupees ",J60," ",J61," ",J62," ",J63," ",J64," Only) ")</f>
        <v>#N/A</v>
      </c>
      <c r="H65" s="158"/>
      <c r="I65" s="158"/>
      <c r="J65" s="158"/>
      <c r="K65" s="96"/>
      <c r="AA65" s="102">
        <v>64</v>
      </c>
      <c r="AB65" s="93" t="s">
        <v>532</v>
      </c>
    </row>
    <row r="66" spans="1:28" ht="15" hidden="1">
      <c r="A66" s="96"/>
      <c r="B66" s="97"/>
      <c r="C66" s="96"/>
      <c r="D66" s="96"/>
      <c r="E66" s="96"/>
      <c r="F66" s="96"/>
      <c r="G66" s="96"/>
      <c r="H66" s="96"/>
      <c r="I66" s="96"/>
      <c r="J66" s="96"/>
      <c r="K66" s="96"/>
      <c r="AA66" s="102">
        <v>65</v>
      </c>
      <c r="AB66" s="93" t="s">
        <v>533</v>
      </c>
    </row>
    <row r="67" spans="1:28" ht="15" hidden="1">
      <c r="A67" s="96"/>
      <c r="B67" s="97"/>
      <c r="C67" s="96"/>
      <c r="D67" s="96"/>
      <c r="E67" s="96"/>
      <c r="F67" s="96"/>
      <c r="G67" s="96"/>
      <c r="H67" s="96"/>
      <c r="I67" s="96"/>
      <c r="J67" s="96"/>
      <c r="K67" s="96"/>
      <c r="AA67" s="102">
        <v>66</v>
      </c>
      <c r="AB67" s="93" t="s">
        <v>534</v>
      </c>
    </row>
    <row r="68" spans="1:28" ht="15" hidden="1">
      <c r="A68" s="96"/>
      <c r="B68" s="97"/>
      <c r="C68" s="96"/>
      <c r="D68" s="96"/>
      <c r="E68" s="96"/>
      <c r="F68" s="96"/>
      <c r="G68" s="96"/>
      <c r="H68" s="96"/>
      <c r="I68" s="96"/>
      <c r="J68" s="96"/>
      <c r="K68" s="96"/>
      <c r="AA68" s="102">
        <v>67</v>
      </c>
      <c r="AB68" s="93" t="s">
        <v>535</v>
      </c>
    </row>
    <row r="69" spans="1:28" ht="15" hidden="1">
      <c r="A69" s="96"/>
      <c r="B69" s="97"/>
      <c r="C69" s="96"/>
      <c r="D69" s="96"/>
      <c r="E69" s="96"/>
      <c r="F69" s="96"/>
      <c r="G69" s="96"/>
      <c r="H69" s="96"/>
      <c r="I69" s="96"/>
      <c r="J69" s="96"/>
      <c r="K69" s="96"/>
      <c r="AA69" s="102">
        <v>68</v>
      </c>
      <c r="AB69" s="93" t="s">
        <v>536</v>
      </c>
    </row>
    <row r="70" spans="1:28" ht="15" hidden="1">
      <c r="A70" s="159" t="str">
        <f>IF(AND(A1&gt;=100000),G11,IF(AND(A1&gt;=10000,A1&lt;=99999),G26,IF(AND(A1&gt;=1000,A1&lt;=9999),G41,IF(AND(A1&gt;=100,A1&lt;=999),G53,G65))))</f>
        <v>(Rupees  Twenty  Thousand   and  Zero Only) </v>
      </c>
      <c r="B70" s="159"/>
      <c r="C70" s="159"/>
      <c r="D70" s="159"/>
      <c r="E70" s="159"/>
      <c r="F70" s="159"/>
      <c r="G70" s="159"/>
      <c r="H70" s="159"/>
      <c r="I70" s="159"/>
      <c r="J70" s="159"/>
      <c r="K70" s="96"/>
      <c r="AA70" s="102">
        <v>69</v>
      </c>
      <c r="AB70" s="93" t="s">
        <v>537</v>
      </c>
    </row>
    <row r="71" spans="1:28" ht="15" hidden="1">
      <c r="A71" s="96"/>
      <c r="B71" s="97"/>
      <c r="C71" s="96"/>
      <c r="D71" s="96"/>
      <c r="E71" s="96"/>
      <c r="F71" s="96"/>
      <c r="G71" s="96"/>
      <c r="H71" s="96"/>
      <c r="I71" s="96"/>
      <c r="J71" s="96"/>
      <c r="K71" s="96"/>
      <c r="AA71" s="102">
        <v>70</v>
      </c>
      <c r="AB71" s="93" t="s">
        <v>480</v>
      </c>
    </row>
    <row r="72" spans="1:28" ht="15" hidden="1">
      <c r="A72" s="96"/>
      <c r="B72" s="97"/>
      <c r="C72" s="96"/>
      <c r="D72" s="96"/>
      <c r="E72" s="96"/>
      <c r="F72" s="96"/>
      <c r="G72" s="96"/>
      <c r="H72" s="96"/>
      <c r="I72" s="96"/>
      <c r="J72" s="96"/>
      <c r="K72" s="96"/>
      <c r="AA72" s="102">
        <v>71</v>
      </c>
      <c r="AB72" s="93" t="s">
        <v>538</v>
      </c>
    </row>
    <row r="73" spans="1:28" ht="15" hidden="1">
      <c r="A73" s="96"/>
      <c r="B73" s="97"/>
      <c r="C73" s="96"/>
      <c r="D73" s="96"/>
      <c r="E73" s="96"/>
      <c r="F73" s="96"/>
      <c r="G73" s="96"/>
      <c r="H73" s="96"/>
      <c r="I73" s="96"/>
      <c r="J73" s="96"/>
      <c r="K73" s="96"/>
      <c r="AA73" s="102">
        <v>72</v>
      </c>
      <c r="AB73" s="93" t="s">
        <v>539</v>
      </c>
    </row>
    <row r="74" spans="1:28" ht="15" hidden="1">
      <c r="A74" s="96"/>
      <c r="B74" s="97"/>
      <c r="C74" s="96"/>
      <c r="D74" s="96"/>
      <c r="E74" s="96"/>
      <c r="F74" s="96"/>
      <c r="G74" s="96"/>
      <c r="H74" s="96"/>
      <c r="I74" s="96"/>
      <c r="J74" s="96"/>
      <c r="K74" s="96"/>
      <c r="AA74" s="102">
        <v>73</v>
      </c>
      <c r="AB74" s="93" t="s">
        <v>540</v>
      </c>
    </row>
    <row r="75" spans="1:28" ht="15" hidden="1">
      <c r="A75" s="96"/>
      <c r="B75" s="97"/>
      <c r="C75" s="96"/>
      <c r="D75" s="96"/>
      <c r="E75" s="96"/>
      <c r="F75" s="96"/>
      <c r="G75" s="96"/>
      <c r="H75" s="96"/>
      <c r="I75" s="96"/>
      <c r="J75" s="96"/>
      <c r="K75" s="96"/>
      <c r="AA75" s="102">
        <v>74</v>
      </c>
      <c r="AB75" s="93" t="s">
        <v>541</v>
      </c>
    </row>
    <row r="76" spans="1:28" ht="15" hidden="1">
      <c r="A76" s="96"/>
      <c r="B76" s="97"/>
      <c r="C76" s="96"/>
      <c r="D76" s="96"/>
      <c r="E76" s="96"/>
      <c r="F76" s="96"/>
      <c r="G76" s="96"/>
      <c r="H76" s="96"/>
      <c r="I76" s="96"/>
      <c r="J76" s="96"/>
      <c r="K76" s="96"/>
      <c r="AA76" s="102">
        <v>75</v>
      </c>
      <c r="AB76" s="93" t="s">
        <v>542</v>
      </c>
    </row>
    <row r="77" spans="1:28" ht="15" hidden="1">
      <c r="A77" s="96"/>
      <c r="B77" s="97"/>
      <c r="C77" s="96"/>
      <c r="D77" s="96"/>
      <c r="E77" s="96"/>
      <c r="F77" s="96"/>
      <c r="G77" s="96"/>
      <c r="H77" s="96"/>
      <c r="I77" s="96"/>
      <c r="J77" s="96"/>
      <c r="K77" s="96"/>
      <c r="AA77" s="102">
        <v>76</v>
      </c>
      <c r="AB77" s="93" t="s">
        <v>543</v>
      </c>
    </row>
    <row r="78" spans="1:28" ht="15" hidden="1">
      <c r="A78" s="96"/>
      <c r="B78" s="97"/>
      <c r="C78" s="96"/>
      <c r="D78" s="96"/>
      <c r="E78" s="96"/>
      <c r="F78" s="96"/>
      <c r="G78" s="96"/>
      <c r="H78" s="96"/>
      <c r="I78" s="96"/>
      <c r="J78" s="96"/>
      <c r="K78" s="96"/>
      <c r="AA78" s="102">
        <v>77</v>
      </c>
      <c r="AB78" s="93" t="s">
        <v>544</v>
      </c>
    </row>
    <row r="79" spans="1:28" ht="15" hidden="1">
      <c r="A79" s="96"/>
      <c r="B79" s="97"/>
      <c r="C79" s="96"/>
      <c r="D79" s="96"/>
      <c r="E79" s="96"/>
      <c r="F79" s="96"/>
      <c r="G79" s="96"/>
      <c r="H79" s="96"/>
      <c r="I79" s="96"/>
      <c r="J79" s="96"/>
      <c r="K79" s="96"/>
      <c r="AA79" s="102">
        <v>78</v>
      </c>
      <c r="AB79" s="93" t="s">
        <v>545</v>
      </c>
    </row>
    <row r="80" spans="1:28" ht="15" hidden="1">
      <c r="A80" s="96"/>
      <c r="B80" s="97"/>
      <c r="C80" s="96"/>
      <c r="D80" s="96"/>
      <c r="E80" s="96"/>
      <c r="F80" s="96"/>
      <c r="G80" s="96"/>
      <c r="H80" s="96"/>
      <c r="I80" s="96"/>
      <c r="J80" s="96"/>
      <c r="K80" s="96"/>
      <c r="AA80" s="102">
        <v>79</v>
      </c>
      <c r="AB80" s="93" t="s">
        <v>546</v>
      </c>
    </row>
    <row r="81" spans="1:28" ht="15" hidden="1">
      <c r="A81" s="96"/>
      <c r="B81" s="97"/>
      <c r="C81" s="96"/>
      <c r="D81" s="96"/>
      <c r="E81" s="96"/>
      <c r="F81" s="96"/>
      <c r="G81" s="96"/>
      <c r="H81" s="96"/>
      <c r="I81" s="96"/>
      <c r="J81" s="96"/>
      <c r="K81" s="96"/>
      <c r="AA81" s="102">
        <v>80</v>
      </c>
      <c r="AB81" s="93" t="s">
        <v>484</v>
      </c>
    </row>
    <row r="82" spans="1:28" ht="15" hidden="1">
      <c r="A82" s="96"/>
      <c r="B82" s="97"/>
      <c r="C82" s="96"/>
      <c r="D82" s="96"/>
      <c r="E82" s="96"/>
      <c r="F82" s="96"/>
      <c r="G82" s="96"/>
      <c r="H82" s="96"/>
      <c r="I82" s="96"/>
      <c r="J82" s="96"/>
      <c r="K82" s="96"/>
      <c r="AA82" s="102">
        <v>81</v>
      </c>
      <c r="AB82" s="93" t="s">
        <v>547</v>
      </c>
    </row>
    <row r="83" spans="1:28" ht="15" hidden="1">
      <c r="A83" s="96"/>
      <c r="B83" s="97"/>
      <c r="C83" s="96"/>
      <c r="D83" s="96"/>
      <c r="E83" s="96"/>
      <c r="F83" s="96"/>
      <c r="G83" s="96"/>
      <c r="H83" s="96"/>
      <c r="I83" s="96"/>
      <c r="J83" s="96"/>
      <c r="K83" s="96"/>
      <c r="AA83" s="102">
        <v>82</v>
      </c>
      <c r="AB83" s="93" t="s">
        <v>548</v>
      </c>
    </row>
    <row r="84" spans="1:28" ht="15" hidden="1">
      <c r="A84" s="96"/>
      <c r="B84" s="97"/>
      <c r="C84" s="96"/>
      <c r="D84" s="96"/>
      <c r="E84" s="96"/>
      <c r="F84" s="96"/>
      <c r="G84" s="96"/>
      <c r="H84" s="96"/>
      <c r="I84" s="96"/>
      <c r="J84" s="96"/>
      <c r="K84" s="96"/>
      <c r="AA84" s="102">
        <v>83</v>
      </c>
      <c r="AB84" s="93" t="s">
        <v>549</v>
      </c>
    </row>
    <row r="85" spans="1:28" ht="15" hidden="1">
      <c r="A85" s="96"/>
      <c r="B85" s="97"/>
      <c r="C85" s="96"/>
      <c r="D85" s="96"/>
      <c r="E85" s="96"/>
      <c r="F85" s="96"/>
      <c r="G85" s="96"/>
      <c r="H85" s="96"/>
      <c r="I85" s="96"/>
      <c r="J85" s="96"/>
      <c r="K85" s="96"/>
      <c r="AA85" s="102">
        <v>84</v>
      </c>
      <c r="AB85" s="93" t="s">
        <v>550</v>
      </c>
    </row>
    <row r="86" spans="1:28" ht="15" hidden="1">
      <c r="A86" s="96"/>
      <c r="B86" s="97"/>
      <c r="C86" s="96"/>
      <c r="D86" s="96"/>
      <c r="E86" s="96"/>
      <c r="F86" s="96"/>
      <c r="G86" s="96"/>
      <c r="H86" s="96"/>
      <c r="I86" s="96"/>
      <c r="J86" s="96"/>
      <c r="K86" s="96"/>
      <c r="AA86" s="102">
        <v>85</v>
      </c>
      <c r="AB86" s="93" t="s">
        <v>551</v>
      </c>
    </row>
    <row r="87" spans="1:28" ht="15" hidden="1">
      <c r="A87" s="96"/>
      <c r="B87" s="97"/>
      <c r="C87" s="96"/>
      <c r="D87" s="96"/>
      <c r="E87" s="96"/>
      <c r="F87" s="96"/>
      <c r="G87" s="96"/>
      <c r="H87" s="96"/>
      <c r="I87" s="96"/>
      <c r="J87" s="96"/>
      <c r="K87" s="96"/>
      <c r="AA87" s="102">
        <v>86</v>
      </c>
      <c r="AB87" s="93" t="s">
        <v>552</v>
      </c>
    </row>
    <row r="88" spans="1:28" ht="15" hidden="1">
      <c r="A88" s="96"/>
      <c r="B88" s="97"/>
      <c r="C88" s="96"/>
      <c r="D88" s="96"/>
      <c r="E88" s="96"/>
      <c r="F88" s="96"/>
      <c r="G88" s="96"/>
      <c r="H88" s="96"/>
      <c r="I88" s="96"/>
      <c r="J88" s="96"/>
      <c r="K88" s="96"/>
      <c r="AA88" s="102">
        <v>87</v>
      </c>
      <c r="AB88" s="93" t="s">
        <v>553</v>
      </c>
    </row>
    <row r="89" spans="1:28" ht="15" hidden="1">
      <c r="A89" s="96"/>
      <c r="B89" s="97"/>
      <c r="C89" s="96"/>
      <c r="D89" s="96"/>
      <c r="E89" s="96"/>
      <c r="F89" s="96"/>
      <c r="G89" s="96"/>
      <c r="H89" s="96"/>
      <c r="I89" s="96"/>
      <c r="J89" s="96"/>
      <c r="K89" s="96"/>
      <c r="AA89" s="102">
        <v>88</v>
      </c>
      <c r="AB89" s="93" t="s">
        <v>554</v>
      </c>
    </row>
    <row r="90" spans="1:28" ht="15" hidden="1">
      <c r="A90" s="96"/>
      <c r="B90" s="97"/>
      <c r="C90" s="96"/>
      <c r="D90" s="96"/>
      <c r="E90" s="96"/>
      <c r="F90" s="96"/>
      <c r="G90" s="96"/>
      <c r="H90" s="96"/>
      <c r="I90" s="96"/>
      <c r="J90" s="96"/>
      <c r="K90" s="96"/>
      <c r="AA90" s="102">
        <v>89</v>
      </c>
      <c r="AB90" s="93" t="s">
        <v>555</v>
      </c>
    </row>
    <row r="91" spans="1:28" ht="15" hidden="1">
      <c r="A91" s="96"/>
      <c r="B91" s="97"/>
      <c r="C91" s="96"/>
      <c r="D91" s="96"/>
      <c r="E91" s="96"/>
      <c r="F91" s="96"/>
      <c r="G91" s="96"/>
      <c r="H91" s="96"/>
      <c r="I91" s="96"/>
      <c r="J91" s="96"/>
      <c r="K91" s="96"/>
      <c r="AA91" s="102">
        <v>90</v>
      </c>
      <c r="AB91" s="93" t="s">
        <v>488</v>
      </c>
    </row>
    <row r="92" spans="1:28" ht="15" hidden="1">
      <c r="A92" s="96"/>
      <c r="B92" s="97"/>
      <c r="C92" s="96"/>
      <c r="D92" s="96"/>
      <c r="E92" s="96"/>
      <c r="F92" s="96"/>
      <c r="G92" s="96"/>
      <c r="H92" s="96"/>
      <c r="I92" s="96"/>
      <c r="J92" s="96"/>
      <c r="K92" s="96"/>
      <c r="AA92" s="102">
        <v>91</v>
      </c>
      <c r="AB92" s="93" t="s">
        <v>556</v>
      </c>
    </row>
    <row r="93" spans="1:28" ht="15" hidden="1">
      <c r="A93" s="96"/>
      <c r="B93" s="97"/>
      <c r="C93" s="96"/>
      <c r="D93" s="96"/>
      <c r="E93" s="96"/>
      <c r="F93" s="96"/>
      <c r="G93" s="96"/>
      <c r="H93" s="96"/>
      <c r="I93" s="96"/>
      <c r="J93" s="96"/>
      <c r="K93" s="96"/>
      <c r="AA93" s="102">
        <v>92</v>
      </c>
      <c r="AB93" s="93" t="s">
        <v>557</v>
      </c>
    </row>
    <row r="94" spans="1:28" ht="15" hidden="1">
      <c r="A94" s="96"/>
      <c r="B94" s="97"/>
      <c r="C94" s="96"/>
      <c r="D94" s="96"/>
      <c r="E94" s="96"/>
      <c r="F94" s="96"/>
      <c r="G94" s="96"/>
      <c r="H94" s="96"/>
      <c r="I94" s="96"/>
      <c r="J94" s="96"/>
      <c r="K94" s="96"/>
      <c r="AA94" s="102">
        <v>93</v>
      </c>
      <c r="AB94" s="93" t="s">
        <v>558</v>
      </c>
    </row>
    <row r="95" spans="1:28" ht="15" hidden="1">
      <c r="A95" s="96"/>
      <c r="B95" s="97"/>
      <c r="C95" s="96"/>
      <c r="D95" s="96"/>
      <c r="E95" s="96"/>
      <c r="F95" s="96"/>
      <c r="G95" s="96"/>
      <c r="H95" s="96"/>
      <c r="I95" s="96"/>
      <c r="J95" s="96"/>
      <c r="K95" s="96"/>
      <c r="AA95" s="102">
        <v>94</v>
      </c>
      <c r="AB95" s="93" t="s">
        <v>559</v>
      </c>
    </row>
    <row r="96" spans="1:28" ht="15" hidden="1">
      <c r="A96" s="96"/>
      <c r="B96" s="97"/>
      <c r="C96" s="96"/>
      <c r="D96" s="96"/>
      <c r="E96" s="96"/>
      <c r="F96" s="96"/>
      <c r="G96" s="96"/>
      <c r="H96" s="96"/>
      <c r="I96" s="96"/>
      <c r="J96" s="96"/>
      <c r="K96" s="96"/>
      <c r="AA96" s="102">
        <v>95</v>
      </c>
      <c r="AB96" s="93" t="s">
        <v>560</v>
      </c>
    </row>
    <row r="97" spans="1:28" ht="15" hidden="1">
      <c r="A97" s="96"/>
      <c r="B97" s="97"/>
      <c r="C97" s="96"/>
      <c r="D97" s="96"/>
      <c r="E97" s="96"/>
      <c r="F97" s="96"/>
      <c r="G97" s="96"/>
      <c r="H97" s="96"/>
      <c r="I97" s="96"/>
      <c r="J97" s="96"/>
      <c r="K97" s="96"/>
      <c r="AA97" s="102">
        <v>96</v>
      </c>
      <c r="AB97" s="93" t="s">
        <v>561</v>
      </c>
    </row>
    <row r="98" spans="1:28" ht="15" hidden="1">
      <c r="A98" s="96"/>
      <c r="B98" s="97"/>
      <c r="C98" s="96"/>
      <c r="D98" s="96"/>
      <c r="E98" s="96"/>
      <c r="F98" s="96"/>
      <c r="G98" s="96"/>
      <c r="H98" s="96"/>
      <c r="I98" s="96"/>
      <c r="J98" s="96"/>
      <c r="K98" s="96"/>
      <c r="AA98" s="102">
        <v>97</v>
      </c>
      <c r="AB98" s="93" t="s">
        <v>562</v>
      </c>
    </row>
    <row r="99" spans="1:28" ht="20.25" customHeight="1" hidden="1">
      <c r="A99" s="106"/>
      <c r="B99" s="107"/>
      <c r="C99" s="96"/>
      <c r="D99" s="96"/>
      <c r="E99" s="96"/>
      <c r="F99" s="96"/>
      <c r="G99" s="96"/>
      <c r="H99" s="96"/>
      <c r="I99" s="96"/>
      <c r="J99" s="96"/>
      <c r="K99" s="96"/>
      <c r="AA99" s="102">
        <v>98</v>
      </c>
      <c r="AB99" s="93" t="s">
        <v>563</v>
      </c>
    </row>
    <row r="100" spans="1:28" s="89" customFormat="1" ht="27.75" customHeight="1">
      <c r="A100" s="108">
        <v>45169</v>
      </c>
      <c r="B100" s="109" t="str">
        <f>A166</f>
        <v>(Rupees  Fourty Five Thousand  One Hundred  and  Sixty Nine Only) </v>
      </c>
      <c r="C100" s="110"/>
      <c r="D100" s="110"/>
      <c r="E100" s="110"/>
      <c r="F100" s="110"/>
      <c r="G100" s="110"/>
      <c r="H100" s="110"/>
      <c r="I100" s="110"/>
      <c r="J100" s="110"/>
      <c r="K100" s="110"/>
      <c r="AA100" s="90">
        <v>99</v>
      </c>
      <c r="AB100" s="89" t="s">
        <v>564</v>
      </c>
    </row>
    <row r="101" spans="1:28" ht="18.75" hidden="1">
      <c r="A101" s="160" t="s">
        <v>466</v>
      </c>
      <c r="B101" s="160"/>
      <c r="C101" s="160"/>
      <c r="D101" s="160"/>
      <c r="E101" s="160"/>
      <c r="F101" s="160"/>
      <c r="G101" s="160"/>
      <c r="H101" s="160"/>
      <c r="I101" s="160"/>
      <c r="J101" s="160"/>
      <c r="K101" s="160"/>
      <c r="AA101" s="102">
        <v>100</v>
      </c>
      <c r="AB101" s="93" t="s">
        <v>482</v>
      </c>
    </row>
    <row r="102" spans="1:11" ht="15" hidden="1">
      <c r="A102" s="96">
        <f>A100</f>
        <v>45169</v>
      </c>
      <c r="B102" s="99">
        <f>A102/100000</f>
        <v>0.45169</v>
      </c>
      <c r="C102" s="98">
        <f>INT(B102)</f>
        <v>0</v>
      </c>
      <c r="D102" s="96"/>
      <c r="E102" s="96"/>
      <c r="F102" s="96"/>
      <c r="G102" s="96" t="s">
        <v>470</v>
      </c>
      <c r="H102" s="98">
        <f>C102</f>
        <v>0</v>
      </c>
      <c r="I102" s="96" t="str">
        <f>VLOOKUP(H102,$AA$1:$AB$10,2,FALSE)</f>
        <v>Zero</v>
      </c>
      <c r="J102" s="96" t="str">
        <f>CONCATENATE(I102," Lakhs ")</f>
        <v>Zero Lakhs </v>
      </c>
      <c r="K102" s="96"/>
    </row>
    <row r="103" spans="1:11" ht="15" hidden="1">
      <c r="A103" s="96">
        <f>A102-(C102*100000)</f>
        <v>45169</v>
      </c>
      <c r="B103" s="99">
        <f>A103/10000</f>
        <v>4.5169</v>
      </c>
      <c r="C103" s="98">
        <f>INT(B103)</f>
        <v>4</v>
      </c>
      <c r="D103" s="96"/>
      <c r="E103" s="96"/>
      <c r="F103" s="96"/>
      <c r="G103" s="96" t="s">
        <v>474</v>
      </c>
      <c r="H103" s="98">
        <f>C103</f>
        <v>4</v>
      </c>
      <c r="I103" s="96" t="str">
        <f>VLOOKUP(H103,$AA$1:$AB$10,2,FALSE)</f>
        <v>Four</v>
      </c>
      <c r="J103" s="96" t="str">
        <f>IF(AND(I103="Zero"),"",IF(AND(H103=1),VLOOKUP(H104,$AA$1:$AD$10,4,FALSE),VLOOKUP(I103,$AB$1:$AC$10,2,FALSE)))</f>
        <v>Fourty</v>
      </c>
      <c r="K103" s="96"/>
    </row>
    <row r="104" spans="1:11" ht="15" hidden="1">
      <c r="A104" s="96">
        <f>A103-(C103*10000)</f>
        <v>5169</v>
      </c>
      <c r="B104" s="99">
        <f>A104/1000</f>
        <v>5.169</v>
      </c>
      <c r="C104" s="98">
        <f>INT(B104)</f>
        <v>5</v>
      </c>
      <c r="D104" s="96"/>
      <c r="E104" s="96"/>
      <c r="F104" s="96"/>
      <c r="G104" s="96" t="s">
        <v>478</v>
      </c>
      <c r="H104" s="98">
        <f>C104</f>
        <v>5</v>
      </c>
      <c r="I104" s="96" t="str">
        <f>VLOOKUP(H104,$AA$1:$AB$10,2,FALSE)</f>
        <v>Five</v>
      </c>
      <c r="J104" s="96" t="str">
        <f>IF(AND(I104="Zero")," Thousand ",IF(AND(H103=1)," Thousand ",CONCATENATE(I104," Thousand ")))</f>
        <v>Five Thousand </v>
      </c>
      <c r="K104" s="96"/>
    </row>
    <row r="105" spans="1:11" ht="15" hidden="1">
      <c r="A105" s="96">
        <f>A104-(C104*1000)</f>
        <v>169</v>
      </c>
      <c r="B105" s="99">
        <f>A105/100</f>
        <v>1.69</v>
      </c>
      <c r="C105" s="98">
        <f>INT(B105)</f>
        <v>1</v>
      </c>
      <c r="D105" s="96"/>
      <c r="E105" s="96"/>
      <c r="F105" s="96"/>
      <c r="G105" s="96" t="s">
        <v>482</v>
      </c>
      <c r="H105" s="98">
        <f>C105</f>
        <v>1</v>
      </c>
      <c r="I105" s="96" t="str">
        <f>VLOOKUP(H105,$AA$1:$AB$10,2,FALSE)</f>
        <v>One</v>
      </c>
      <c r="J105" s="96" t="str">
        <f>IF(I105="Zero","",CONCATENATE(I105," Hundred "))</f>
        <v>One Hundred </v>
      </c>
      <c r="K105" s="96"/>
    </row>
    <row r="106" spans="1:11" ht="15" hidden="1">
      <c r="A106" s="96">
        <f>A105-(C105*100)</f>
        <v>69</v>
      </c>
      <c r="B106" s="99">
        <f>A106/10</f>
        <v>6.9</v>
      </c>
      <c r="C106" s="98">
        <f>A106</f>
        <v>69</v>
      </c>
      <c r="D106" s="96"/>
      <c r="E106" s="96"/>
      <c r="F106" s="96"/>
      <c r="G106" s="96" t="s">
        <v>486</v>
      </c>
      <c r="H106" s="98">
        <f>C106</f>
        <v>69</v>
      </c>
      <c r="I106" s="96" t="str">
        <f>VLOOKUP(H106,$AA$1:$AB$101,2,FALSE)</f>
        <v>Sixty Nine</v>
      </c>
      <c r="J106" s="96" t="str">
        <f>I106</f>
        <v>Sixty Nine</v>
      </c>
      <c r="K106" s="96"/>
    </row>
    <row r="107" spans="1:11" ht="15" hidden="1">
      <c r="A107" s="96"/>
      <c r="B107" s="99"/>
      <c r="C107" s="98"/>
      <c r="D107" s="96"/>
      <c r="E107" s="96"/>
      <c r="F107" s="96"/>
      <c r="G107" s="158" t="str">
        <f>CONCATENATE("(Rupees ",J102," ",J103," ",J104," ",J105," and  ",J106," Only) ")</f>
        <v>(Rupees Zero Lakhs  Fourty Five Thousand  One Hundred  and  Sixty Nine Only) </v>
      </c>
      <c r="H107" s="158"/>
      <c r="I107" s="158"/>
      <c r="J107" s="158"/>
      <c r="K107" s="96"/>
    </row>
    <row r="108" spans="1:11" ht="15" hidden="1">
      <c r="A108" s="96"/>
      <c r="B108" s="99"/>
      <c r="C108" s="98"/>
      <c r="D108" s="96"/>
      <c r="E108" s="96"/>
      <c r="F108" s="96"/>
      <c r="G108" s="96"/>
      <c r="H108" s="96"/>
      <c r="I108" s="96"/>
      <c r="J108" s="96"/>
      <c r="K108" s="96"/>
    </row>
    <row r="109" spans="1:11" ht="15" hidden="1">
      <c r="A109" s="96"/>
      <c r="B109" s="99"/>
      <c r="C109" s="98"/>
      <c r="D109" s="96"/>
      <c r="E109" s="96"/>
      <c r="F109" s="96"/>
      <c r="G109" s="96"/>
      <c r="H109" s="96"/>
      <c r="I109" s="96"/>
      <c r="J109" s="96"/>
      <c r="K109" s="96"/>
    </row>
    <row r="110" spans="1:11" ht="15" hidden="1">
      <c r="A110" s="96"/>
      <c r="B110" s="99"/>
      <c r="C110" s="98"/>
      <c r="D110" s="96"/>
      <c r="E110" s="96"/>
      <c r="F110" s="96"/>
      <c r="G110" s="96"/>
      <c r="H110" s="96"/>
      <c r="I110" s="96"/>
      <c r="J110" s="96"/>
      <c r="K110" s="96"/>
    </row>
    <row r="111" spans="1:11" ht="15" hidden="1">
      <c r="A111" s="96"/>
      <c r="B111" s="99"/>
      <c r="C111" s="98"/>
      <c r="D111" s="96"/>
      <c r="E111" s="96"/>
      <c r="F111" s="96"/>
      <c r="G111" s="96"/>
      <c r="H111" s="96"/>
      <c r="I111" s="96"/>
      <c r="J111" s="96"/>
      <c r="K111" s="96"/>
    </row>
    <row r="112" spans="1:11" ht="15" hidden="1">
      <c r="A112" s="96"/>
      <c r="B112" s="99"/>
      <c r="C112" s="98"/>
      <c r="D112" s="96"/>
      <c r="E112" s="96"/>
      <c r="F112" s="96"/>
      <c r="G112" s="96"/>
      <c r="H112" s="103"/>
      <c r="I112" s="103"/>
      <c r="J112" s="103"/>
      <c r="K112" s="103"/>
    </row>
    <row r="113" spans="1:11" ht="15" hidden="1">
      <c r="A113" s="96"/>
      <c r="B113" s="99"/>
      <c r="C113" s="98"/>
      <c r="D113" s="96"/>
      <c r="E113" s="96"/>
      <c r="F113" s="96"/>
      <c r="G113" s="96"/>
      <c r="H113" s="96"/>
      <c r="I113" s="96"/>
      <c r="J113" s="96"/>
      <c r="K113" s="96"/>
    </row>
    <row r="114" spans="1:11" ht="15" hidden="1">
      <c r="A114" s="96"/>
      <c r="B114" s="99"/>
      <c r="C114" s="98"/>
      <c r="D114" s="96"/>
      <c r="E114" s="96"/>
      <c r="F114" s="96"/>
      <c r="G114" s="96"/>
      <c r="H114" s="98"/>
      <c r="I114" s="96"/>
      <c r="J114" s="96"/>
      <c r="K114" s="96"/>
    </row>
    <row r="115" spans="1:11" ht="15" hidden="1">
      <c r="A115" s="96"/>
      <c r="B115" s="99"/>
      <c r="C115" s="98"/>
      <c r="D115" s="96"/>
      <c r="E115" s="96"/>
      <c r="F115" s="96"/>
      <c r="G115" s="96"/>
      <c r="H115" s="98"/>
      <c r="I115" s="96"/>
      <c r="J115" s="96"/>
      <c r="K115" s="96"/>
    </row>
    <row r="116" spans="1:11" ht="15" hidden="1">
      <c r="A116" s="96"/>
      <c r="B116" s="99"/>
      <c r="C116" s="98"/>
      <c r="D116" s="96"/>
      <c r="E116" s="96"/>
      <c r="F116" s="96"/>
      <c r="G116" s="96"/>
      <c r="H116" s="98"/>
      <c r="I116" s="96"/>
      <c r="J116" s="96"/>
      <c r="K116" s="96"/>
    </row>
    <row r="117" spans="1:11" ht="18.75" hidden="1">
      <c r="A117" s="157" t="s">
        <v>490</v>
      </c>
      <c r="B117" s="157"/>
      <c r="C117" s="157"/>
      <c r="D117" s="157"/>
      <c r="E117" s="157"/>
      <c r="F117" s="157"/>
      <c r="G117" s="157"/>
      <c r="H117" s="157"/>
      <c r="I117" s="157"/>
      <c r="J117" s="157"/>
      <c r="K117" s="96"/>
    </row>
    <row r="118" spans="1:11" ht="15" hidden="1">
      <c r="A118" s="96">
        <f>A100</f>
        <v>45169</v>
      </c>
      <c r="B118" s="99">
        <f>A118/10000</f>
        <v>4.5169</v>
      </c>
      <c r="C118" s="98">
        <f>INT(B118)</f>
        <v>4</v>
      </c>
      <c r="D118" s="96"/>
      <c r="E118" s="96"/>
      <c r="F118" s="96"/>
      <c r="G118" s="96" t="s">
        <v>474</v>
      </c>
      <c r="H118" s="98">
        <f>C118</f>
        <v>4</v>
      </c>
      <c r="I118" s="96" t="str">
        <f>VLOOKUP(H118,$AA$1:$AB$10,2,FALSE)</f>
        <v>Four</v>
      </c>
      <c r="J118" s="96" t="str">
        <f>IF(AND(I118="Zero"),"",IF(AND(H118=1),VLOOKUP(H119,$AA$1:$AD$10,4,FALSE),VLOOKUP(I118,$AB$1:$AC$10,2,FALSE)))</f>
        <v>Fourty</v>
      </c>
      <c r="K118" s="96"/>
    </row>
    <row r="119" spans="1:11" ht="15" hidden="1">
      <c r="A119" s="96">
        <f>A118-(C118*10000)</f>
        <v>5169</v>
      </c>
      <c r="B119" s="99">
        <f>A119/1000</f>
        <v>5.169</v>
      </c>
      <c r="C119" s="98">
        <f>INT(B119)</f>
        <v>5</v>
      </c>
      <c r="D119" s="96"/>
      <c r="E119" s="96"/>
      <c r="F119" s="96"/>
      <c r="G119" s="96" t="s">
        <v>478</v>
      </c>
      <c r="H119" s="98">
        <f>C119</f>
        <v>5</v>
      </c>
      <c r="I119" s="96" t="str">
        <f>VLOOKUP(H119,$AA$1:$AB$10,2,FALSE)</f>
        <v>Five</v>
      </c>
      <c r="J119" s="96" t="str">
        <f>IF(AND(I119="Zero")," Thousand ",IF(AND(H118=1)," Thousand ",CONCATENATE(I119," Thousand ")))</f>
        <v>Five Thousand </v>
      </c>
      <c r="K119" s="96"/>
    </row>
    <row r="120" spans="1:11" ht="15" hidden="1">
      <c r="A120" s="96">
        <f>A119-(C119*1000)</f>
        <v>169</v>
      </c>
      <c r="B120" s="99">
        <f>A120/100</f>
        <v>1.69</v>
      </c>
      <c r="C120" s="98">
        <f>INT(B120)</f>
        <v>1</v>
      </c>
      <c r="D120" s="96"/>
      <c r="E120" s="96"/>
      <c r="F120" s="96"/>
      <c r="G120" s="96" t="s">
        <v>482</v>
      </c>
      <c r="H120" s="98">
        <f>C120</f>
        <v>1</v>
      </c>
      <c r="I120" s="96" t="str">
        <f>VLOOKUP(H120,$AA$1:$AB$10,2,FALSE)</f>
        <v>One</v>
      </c>
      <c r="J120" s="96" t="str">
        <f>IF(I120="Zero","",CONCATENATE(I120," Hundred "))</f>
        <v>One Hundred </v>
      </c>
      <c r="K120" s="96"/>
    </row>
    <row r="121" spans="1:11" ht="15" hidden="1">
      <c r="A121" s="96">
        <f>A120-(C120*100)</f>
        <v>69</v>
      </c>
      <c r="B121" s="99">
        <f>A121/10</f>
        <v>6.9</v>
      </c>
      <c r="C121" s="98">
        <f>A121</f>
        <v>69</v>
      </c>
      <c r="D121" s="96"/>
      <c r="E121" s="96"/>
      <c r="F121" s="96"/>
      <c r="G121" s="96" t="s">
        <v>486</v>
      </c>
      <c r="H121" s="98">
        <f>C121</f>
        <v>69</v>
      </c>
      <c r="I121" s="96" t="str">
        <f>VLOOKUP(H121,$AA$1:$AB$101,2,FALSE)</f>
        <v>Sixty Nine</v>
      </c>
      <c r="J121" s="96" t="str">
        <f>I121</f>
        <v>Sixty Nine</v>
      </c>
      <c r="K121" s="96"/>
    </row>
    <row r="122" spans="1:11" ht="15" hidden="1">
      <c r="A122" s="96"/>
      <c r="B122" s="99"/>
      <c r="C122" s="98"/>
      <c r="D122" s="96"/>
      <c r="E122" s="96"/>
      <c r="F122" s="96"/>
      <c r="G122" s="158" t="str">
        <f>CONCATENATE("(Rupees ",J117," ",J118," ",J119," ",J120," and  ",J121," Only) ")</f>
        <v>(Rupees  Fourty Five Thousand  One Hundred  and  Sixty Nine Only) </v>
      </c>
      <c r="H122" s="158"/>
      <c r="I122" s="158"/>
      <c r="J122" s="158"/>
      <c r="K122" s="96"/>
    </row>
    <row r="123" spans="1:11" ht="15" hidden="1">
      <c r="A123" s="96"/>
      <c r="B123" s="99"/>
      <c r="C123" s="98"/>
      <c r="D123" s="96"/>
      <c r="E123" s="96"/>
      <c r="F123" s="96"/>
      <c r="G123" s="96"/>
      <c r="H123" s="98"/>
      <c r="I123" s="96"/>
      <c r="J123" s="96"/>
      <c r="K123" s="96"/>
    </row>
    <row r="124" spans="1:11" ht="15" hidden="1">
      <c r="A124" s="96"/>
      <c r="B124" s="99"/>
      <c r="C124" s="98"/>
      <c r="D124" s="96"/>
      <c r="E124" s="96"/>
      <c r="F124" s="96"/>
      <c r="G124" s="96"/>
      <c r="H124" s="98"/>
      <c r="I124" s="96"/>
      <c r="J124" s="96"/>
      <c r="K124" s="96"/>
    </row>
    <row r="125" spans="1:11" ht="15" hidden="1">
      <c r="A125" s="96"/>
      <c r="B125" s="99"/>
      <c r="C125" s="98"/>
      <c r="D125" s="96"/>
      <c r="E125" s="96"/>
      <c r="F125" s="96"/>
      <c r="G125" s="158"/>
      <c r="H125" s="158"/>
      <c r="I125" s="158"/>
      <c r="J125" s="158"/>
      <c r="K125" s="96"/>
    </row>
    <row r="126" spans="1:11" ht="15" hidden="1">
      <c r="A126" s="96"/>
      <c r="B126" s="99"/>
      <c r="C126" s="98"/>
      <c r="D126" s="96"/>
      <c r="E126" s="96"/>
      <c r="F126" s="96"/>
      <c r="G126" s="96"/>
      <c r="H126" s="98"/>
      <c r="I126" s="96"/>
      <c r="J126" s="96"/>
      <c r="K126" s="96"/>
    </row>
    <row r="127" spans="1:11" ht="15" hidden="1">
      <c r="A127" s="96"/>
      <c r="B127" s="99"/>
      <c r="C127" s="98"/>
      <c r="D127" s="96"/>
      <c r="E127" s="96"/>
      <c r="F127" s="96"/>
      <c r="G127" s="96"/>
      <c r="H127" s="98"/>
      <c r="I127" s="96"/>
      <c r="J127" s="96"/>
      <c r="K127" s="96"/>
    </row>
    <row r="128" spans="1:11" ht="15" hidden="1">
      <c r="A128" s="96"/>
      <c r="B128" s="99"/>
      <c r="C128" s="98"/>
      <c r="D128" s="96"/>
      <c r="E128" s="96"/>
      <c r="F128" s="96"/>
      <c r="G128" s="105"/>
      <c r="H128" s="105"/>
      <c r="I128" s="105"/>
      <c r="J128" s="105"/>
      <c r="K128" s="96"/>
    </row>
    <row r="129" spans="1:11" ht="15" hidden="1">
      <c r="A129" s="96"/>
      <c r="B129" s="97"/>
      <c r="C129" s="96"/>
      <c r="D129" s="96"/>
      <c r="E129" s="96"/>
      <c r="F129" s="96"/>
      <c r="G129" s="96"/>
      <c r="H129" s="96"/>
      <c r="I129" s="96"/>
      <c r="J129" s="96"/>
      <c r="K129" s="96"/>
    </row>
    <row r="130" spans="1:11" ht="15" hidden="1">
      <c r="A130" s="96"/>
      <c r="B130" s="97"/>
      <c r="C130" s="96"/>
      <c r="D130" s="96"/>
      <c r="E130" s="96"/>
      <c r="F130" s="96"/>
      <c r="G130" s="96"/>
      <c r="H130" s="96"/>
      <c r="I130" s="96"/>
      <c r="J130" s="96"/>
      <c r="K130" s="96"/>
    </row>
    <row r="131" spans="1:11" ht="15" hidden="1">
      <c r="A131" s="96"/>
      <c r="B131" s="97"/>
      <c r="C131" s="96"/>
      <c r="D131" s="96"/>
      <c r="E131" s="96"/>
      <c r="F131" s="96"/>
      <c r="G131" s="96"/>
      <c r="H131" s="96"/>
      <c r="I131" s="96"/>
      <c r="J131" s="96"/>
      <c r="K131" s="96"/>
    </row>
    <row r="132" spans="1:11" ht="15" hidden="1">
      <c r="A132" s="96"/>
      <c r="B132" s="99"/>
      <c r="C132" s="98"/>
      <c r="D132" s="96"/>
      <c r="E132" s="96"/>
      <c r="F132" s="96"/>
      <c r="G132" s="96"/>
      <c r="H132" s="98"/>
      <c r="I132" s="96"/>
      <c r="J132" s="96"/>
      <c r="K132" s="96"/>
    </row>
    <row r="133" spans="1:11" ht="18.75" hidden="1">
      <c r="A133" s="157" t="s">
        <v>505</v>
      </c>
      <c r="B133" s="157"/>
      <c r="C133" s="157"/>
      <c r="D133" s="157"/>
      <c r="E133" s="157"/>
      <c r="F133" s="157"/>
      <c r="G133" s="157"/>
      <c r="H133" s="157"/>
      <c r="I133" s="157"/>
      <c r="J133" s="157"/>
      <c r="K133" s="96"/>
    </row>
    <row r="134" spans="1:11" ht="15" hidden="1">
      <c r="A134" s="96">
        <f>A100</f>
        <v>45169</v>
      </c>
      <c r="B134" s="99">
        <f>A134/1000</f>
        <v>45.169</v>
      </c>
      <c r="C134" s="98">
        <f>INT(B134)</f>
        <v>45</v>
      </c>
      <c r="D134" s="96"/>
      <c r="E134" s="96"/>
      <c r="F134" s="96"/>
      <c r="G134" s="96" t="s">
        <v>478</v>
      </c>
      <c r="H134" s="98">
        <f>C134</f>
        <v>45</v>
      </c>
      <c r="I134" s="96" t="e">
        <f>VLOOKUP(H134,$AA$1:$AB$10,2,FALSE)</f>
        <v>#N/A</v>
      </c>
      <c r="J134" s="96" t="e">
        <f>IF(AND(I134="Zero")," Thousand ",IF(AND(H133=1)," Thousand ",CONCATENATE(I134," Thousand ")))</f>
        <v>#N/A</v>
      </c>
      <c r="K134" s="96"/>
    </row>
    <row r="135" spans="1:11" ht="15" hidden="1">
      <c r="A135" s="96">
        <f>A134-(C134*1000)</f>
        <v>169</v>
      </c>
      <c r="B135" s="99">
        <f>A135/100</f>
        <v>1.69</v>
      </c>
      <c r="C135" s="98">
        <f>INT(B135)</f>
        <v>1</v>
      </c>
      <c r="D135" s="96"/>
      <c r="E135" s="96"/>
      <c r="F135" s="96"/>
      <c r="G135" s="96" t="s">
        <v>482</v>
      </c>
      <c r="H135" s="98">
        <f>C135</f>
        <v>1</v>
      </c>
      <c r="I135" s="96" t="str">
        <f>VLOOKUP(H135,$AA$1:$AB$10,2,FALSE)</f>
        <v>One</v>
      </c>
      <c r="J135" s="96" t="str">
        <f>IF(I135="Zero","",CONCATENATE(I135," Hundred "))</f>
        <v>One Hundred </v>
      </c>
      <c r="K135" s="96"/>
    </row>
    <row r="136" spans="1:11" ht="15" hidden="1">
      <c r="A136" s="96">
        <f>A135-(C135*100)</f>
        <v>69</v>
      </c>
      <c r="B136" s="99">
        <f>A136/10</f>
        <v>6.9</v>
      </c>
      <c r="C136" s="98">
        <f>A136</f>
        <v>69</v>
      </c>
      <c r="D136" s="96"/>
      <c r="E136" s="96"/>
      <c r="F136" s="96"/>
      <c r="G136" s="96" t="s">
        <v>486</v>
      </c>
      <c r="H136" s="98">
        <f>C136</f>
        <v>69</v>
      </c>
      <c r="I136" s="96" t="str">
        <f>VLOOKUP(H136,$AA$1:$AB$101,2,FALSE)</f>
        <v>Sixty Nine</v>
      </c>
      <c r="J136" s="96" t="str">
        <f>I136</f>
        <v>Sixty Nine</v>
      </c>
      <c r="K136" s="96"/>
    </row>
    <row r="137" spans="1:11" ht="15" hidden="1">
      <c r="A137" s="96"/>
      <c r="B137" s="99"/>
      <c r="C137" s="98"/>
      <c r="D137" s="96"/>
      <c r="E137" s="96"/>
      <c r="F137" s="96"/>
      <c r="G137" s="158" t="e">
        <f>CONCATENATE("(Rupees ",J132," ",J133," ",J134," ",J135," and  ",J136," Only) ")</f>
        <v>#N/A</v>
      </c>
      <c r="H137" s="158"/>
      <c r="I137" s="158"/>
      <c r="J137" s="158"/>
      <c r="K137" s="96"/>
    </row>
    <row r="138" spans="1:11" ht="15" hidden="1">
      <c r="A138" s="96"/>
      <c r="B138" s="99"/>
      <c r="C138" s="98"/>
      <c r="D138" s="96"/>
      <c r="E138" s="96"/>
      <c r="F138" s="96"/>
      <c r="G138" s="158"/>
      <c r="H138" s="158"/>
      <c r="I138" s="158"/>
      <c r="J138" s="158"/>
      <c r="K138" s="96"/>
    </row>
    <row r="139" spans="1:11" ht="15" hidden="1">
      <c r="A139" s="96"/>
      <c r="B139" s="97"/>
      <c r="C139" s="96"/>
      <c r="D139" s="96"/>
      <c r="E139" s="96"/>
      <c r="F139" s="96"/>
      <c r="G139" s="96"/>
      <c r="H139" s="96"/>
      <c r="I139" s="96"/>
      <c r="J139" s="96"/>
      <c r="K139" s="96"/>
    </row>
    <row r="140" spans="1:11" ht="15" hidden="1">
      <c r="A140" s="96"/>
      <c r="B140" s="97"/>
      <c r="C140" s="96"/>
      <c r="D140" s="96"/>
      <c r="E140" s="96"/>
      <c r="F140" s="96"/>
      <c r="G140" s="96"/>
      <c r="H140" s="96"/>
      <c r="I140" s="96"/>
      <c r="J140" s="96"/>
      <c r="K140" s="96"/>
    </row>
    <row r="141" spans="1:11" ht="15" hidden="1">
      <c r="A141" s="96"/>
      <c r="B141" s="97"/>
      <c r="C141" s="96"/>
      <c r="D141" s="96"/>
      <c r="E141" s="96"/>
      <c r="F141" s="96"/>
      <c r="G141" s="96"/>
      <c r="H141" s="96"/>
      <c r="I141" s="96"/>
      <c r="J141" s="96"/>
      <c r="K141" s="96"/>
    </row>
    <row r="142" spans="1:11" ht="15" hidden="1">
      <c r="A142" s="96"/>
      <c r="B142" s="97"/>
      <c r="C142" s="96"/>
      <c r="D142" s="96"/>
      <c r="E142" s="96"/>
      <c r="F142" s="96"/>
      <c r="G142" s="96"/>
      <c r="H142" s="96"/>
      <c r="I142" s="96"/>
      <c r="J142" s="96"/>
      <c r="K142" s="96"/>
    </row>
    <row r="143" spans="1:11" ht="15" hidden="1">
      <c r="A143" s="96"/>
      <c r="B143" s="97"/>
      <c r="C143" s="96"/>
      <c r="D143" s="96"/>
      <c r="E143" s="96"/>
      <c r="F143" s="96"/>
      <c r="G143" s="96"/>
      <c r="H143" s="96"/>
      <c r="I143" s="96"/>
      <c r="J143" s="96"/>
      <c r="K143" s="96"/>
    </row>
    <row r="144" spans="1:11" ht="15" hidden="1">
      <c r="A144" s="96"/>
      <c r="B144" s="99"/>
      <c r="C144" s="98"/>
      <c r="D144" s="96"/>
      <c r="E144" s="96"/>
      <c r="F144" s="96"/>
      <c r="G144" s="96"/>
      <c r="H144" s="98"/>
      <c r="I144" s="96"/>
      <c r="J144" s="96"/>
      <c r="K144" s="96"/>
    </row>
    <row r="145" spans="1:11" ht="15" hidden="1">
      <c r="A145" s="96"/>
      <c r="B145" s="99"/>
      <c r="C145" s="98"/>
      <c r="D145" s="96"/>
      <c r="E145" s="96"/>
      <c r="F145" s="96"/>
      <c r="G145" s="96"/>
      <c r="H145" s="98"/>
      <c r="I145" s="96"/>
      <c r="J145" s="96"/>
      <c r="K145" s="96"/>
    </row>
    <row r="146" spans="1:11" ht="18.75" hidden="1">
      <c r="A146" s="157" t="s">
        <v>518</v>
      </c>
      <c r="B146" s="157"/>
      <c r="C146" s="157"/>
      <c r="D146" s="157"/>
      <c r="E146" s="157"/>
      <c r="F146" s="157"/>
      <c r="G146" s="157"/>
      <c r="H146" s="157"/>
      <c r="I146" s="157"/>
      <c r="J146" s="157"/>
      <c r="K146" s="96"/>
    </row>
    <row r="147" spans="1:11" ht="15" hidden="1">
      <c r="A147" s="96">
        <f>A100</f>
        <v>45169</v>
      </c>
      <c r="B147" s="99">
        <f>A147/100</f>
        <v>451.69</v>
      </c>
      <c r="C147" s="98">
        <f>INT(B147)</f>
        <v>451</v>
      </c>
      <c r="D147" s="96"/>
      <c r="E147" s="96"/>
      <c r="F147" s="96"/>
      <c r="G147" s="96" t="s">
        <v>482</v>
      </c>
      <c r="H147" s="98">
        <f>C147</f>
        <v>451</v>
      </c>
      <c r="I147" s="96" t="e">
        <f>VLOOKUP(H147,$AA$1:$AB$10,2,FALSE)</f>
        <v>#N/A</v>
      </c>
      <c r="J147" s="96" t="e">
        <f>IF(I147="Zero","",CONCATENATE(I147," Hundred "))</f>
        <v>#N/A</v>
      </c>
      <c r="K147" s="96"/>
    </row>
    <row r="148" spans="1:11" ht="15" hidden="1">
      <c r="A148" s="96">
        <f>A147-(C147*100)</f>
        <v>69</v>
      </c>
      <c r="B148" s="99">
        <f>A148/10</f>
        <v>6.9</v>
      </c>
      <c r="C148" s="98">
        <f>A148</f>
        <v>69</v>
      </c>
      <c r="D148" s="96"/>
      <c r="E148" s="96"/>
      <c r="F148" s="96"/>
      <c r="G148" s="96" t="s">
        <v>486</v>
      </c>
      <c r="H148" s="98">
        <f>C148</f>
        <v>69</v>
      </c>
      <c r="I148" s="96" t="str">
        <f>VLOOKUP(H148,$AA$1:$AB$101,2,FALSE)</f>
        <v>Sixty Nine</v>
      </c>
      <c r="J148" s="96" t="str">
        <f>I148</f>
        <v>Sixty Nine</v>
      </c>
      <c r="K148" s="96"/>
    </row>
    <row r="149" spans="1:11" ht="15" hidden="1">
      <c r="A149" s="96"/>
      <c r="B149" s="99"/>
      <c r="C149" s="98"/>
      <c r="D149" s="96"/>
      <c r="E149" s="96"/>
      <c r="F149" s="96"/>
      <c r="G149" s="158" t="e">
        <f>CONCATENATE("(Rupees ",J144," ",J145," ",J146," ",J147," and  ",J148," Only) ")</f>
        <v>#N/A</v>
      </c>
      <c r="H149" s="158"/>
      <c r="I149" s="158"/>
      <c r="J149" s="158"/>
      <c r="K149" s="96"/>
    </row>
    <row r="150" spans="1:11" ht="15" hidden="1">
      <c r="A150" s="96"/>
      <c r="B150" s="97"/>
      <c r="C150" s="96"/>
      <c r="D150" s="96"/>
      <c r="E150" s="96"/>
      <c r="F150" s="96"/>
      <c r="G150" s="96"/>
      <c r="H150" s="96"/>
      <c r="I150" s="96"/>
      <c r="J150" s="96"/>
      <c r="K150" s="96"/>
    </row>
    <row r="151" spans="1:11" ht="15" hidden="1">
      <c r="A151" s="96"/>
      <c r="B151" s="97"/>
      <c r="C151" s="96"/>
      <c r="D151" s="96"/>
      <c r="E151" s="96"/>
      <c r="F151" s="96"/>
      <c r="G151" s="96"/>
      <c r="H151" s="96"/>
      <c r="I151" s="96"/>
      <c r="J151" s="96"/>
      <c r="K151" s="96"/>
    </row>
    <row r="152" spans="1:11" ht="15" hidden="1">
      <c r="A152" s="96"/>
      <c r="B152" s="97"/>
      <c r="C152" s="96"/>
      <c r="D152" s="96"/>
      <c r="E152" s="96"/>
      <c r="F152" s="96"/>
      <c r="G152" s="96"/>
      <c r="H152" s="96"/>
      <c r="I152" s="96"/>
      <c r="J152" s="96"/>
      <c r="K152" s="96"/>
    </row>
    <row r="153" spans="1:11" ht="15" hidden="1">
      <c r="A153" s="96"/>
      <c r="B153" s="97"/>
      <c r="C153" s="96"/>
      <c r="D153" s="96"/>
      <c r="E153" s="96"/>
      <c r="F153" s="96"/>
      <c r="G153" s="96"/>
      <c r="H153" s="96"/>
      <c r="I153" s="96"/>
      <c r="J153" s="96"/>
      <c r="K153" s="96"/>
    </row>
    <row r="154" spans="1:11" ht="15" hidden="1">
      <c r="A154" s="96"/>
      <c r="B154" s="97"/>
      <c r="C154" s="96"/>
      <c r="D154" s="96"/>
      <c r="E154" s="96"/>
      <c r="F154" s="96"/>
      <c r="G154" s="96"/>
      <c r="H154" s="96"/>
      <c r="I154" s="96"/>
      <c r="J154" s="96"/>
      <c r="K154" s="96"/>
    </row>
    <row r="155" spans="1:11" ht="15" hidden="1">
      <c r="A155" s="96"/>
      <c r="B155" s="97"/>
      <c r="C155" s="96"/>
      <c r="D155" s="96"/>
      <c r="E155" s="96"/>
      <c r="F155" s="96"/>
      <c r="G155" s="96"/>
      <c r="H155" s="96"/>
      <c r="I155" s="96"/>
      <c r="J155" s="96"/>
      <c r="K155" s="96"/>
    </row>
    <row r="156" spans="1:11" ht="15" hidden="1">
      <c r="A156" s="96"/>
      <c r="B156" s="99"/>
      <c r="C156" s="98"/>
      <c r="D156" s="96"/>
      <c r="E156" s="96"/>
      <c r="F156" s="96"/>
      <c r="G156" s="96"/>
      <c r="H156" s="98"/>
      <c r="I156" s="96"/>
      <c r="J156" s="96"/>
      <c r="K156" s="96"/>
    </row>
    <row r="157" spans="1:11" ht="15" hidden="1">
      <c r="A157" s="96"/>
      <c r="B157" s="99"/>
      <c r="C157" s="98"/>
      <c r="D157" s="96"/>
      <c r="E157" s="96"/>
      <c r="F157" s="96"/>
      <c r="G157" s="96"/>
      <c r="H157" s="98"/>
      <c r="I157" s="96"/>
      <c r="J157" s="96"/>
      <c r="K157" s="96"/>
    </row>
    <row r="158" spans="1:11" ht="15" hidden="1">
      <c r="A158" s="96"/>
      <c r="B158" s="99"/>
      <c r="C158" s="98"/>
      <c r="D158" s="96"/>
      <c r="E158" s="96"/>
      <c r="F158" s="96"/>
      <c r="G158" s="96"/>
      <c r="H158" s="98"/>
      <c r="I158" s="96"/>
      <c r="J158" s="96"/>
      <c r="K158" s="96"/>
    </row>
    <row r="159" spans="1:11" ht="18.75" hidden="1">
      <c r="A159" s="157" t="s">
        <v>518</v>
      </c>
      <c r="B159" s="157"/>
      <c r="C159" s="157"/>
      <c r="D159" s="157"/>
      <c r="E159" s="157"/>
      <c r="F159" s="157"/>
      <c r="G159" s="157"/>
      <c r="H159" s="157"/>
      <c r="I159" s="157"/>
      <c r="J159" s="157"/>
      <c r="K159" s="96"/>
    </row>
    <row r="160" spans="1:11" ht="15" hidden="1">
      <c r="A160" s="96">
        <f>A100</f>
        <v>45169</v>
      </c>
      <c r="B160" s="99">
        <f>A160/10</f>
        <v>4516.9</v>
      </c>
      <c r="C160" s="98">
        <f>A160</f>
        <v>45169</v>
      </c>
      <c r="D160" s="96"/>
      <c r="E160" s="96"/>
      <c r="F160" s="96"/>
      <c r="G160" s="96" t="s">
        <v>486</v>
      </c>
      <c r="H160" s="98">
        <f>C160</f>
        <v>45169</v>
      </c>
      <c r="I160" s="96" t="e">
        <f>VLOOKUP(H160,$AA$1:$AB$101,2,FALSE)</f>
        <v>#N/A</v>
      </c>
      <c r="J160" s="96" t="e">
        <f>I160</f>
        <v>#N/A</v>
      </c>
      <c r="K160" s="96"/>
    </row>
    <row r="161" spans="1:11" ht="15" hidden="1">
      <c r="A161" s="96"/>
      <c r="B161" s="99"/>
      <c r="C161" s="98"/>
      <c r="D161" s="96"/>
      <c r="E161" s="96"/>
      <c r="F161" s="96"/>
      <c r="G161" s="158" t="e">
        <f>CONCATENATE("(Rupees ",J156," ",J157," ",J158," ",J159," ",J160," Only) ")</f>
        <v>#N/A</v>
      </c>
      <c r="H161" s="158"/>
      <c r="I161" s="158"/>
      <c r="J161" s="158"/>
      <c r="K161" s="96"/>
    </row>
    <row r="162" spans="1:11" ht="15" hidden="1">
      <c r="A162" s="96"/>
      <c r="B162" s="97"/>
      <c r="C162" s="96"/>
      <c r="D162" s="96"/>
      <c r="E162" s="96"/>
      <c r="F162" s="96"/>
      <c r="G162" s="96"/>
      <c r="H162" s="96"/>
      <c r="I162" s="96"/>
      <c r="J162" s="96"/>
      <c r="K162" s="96"/>
    </row>
    <row r="163" spans="1:11" ht="15" hidden="1">
      <c r="A163" s="96"/>
      <c r="B163" s="97"/>
      <c r="C163" s="96"/>
      <c r="D163" s="96"/>
      <c r="E163" s="96"/>
      <c r="F163" s="96"/>
      <c r="G163" s="96"/>
      <c r="H163" s="96"/>
      <c r="I163" s="96"/>
      <c r="J163" s="96"/>
      <c r="K163" s="96"/>
    </row>
    <row r="164" spans="1:11" ht="15" hidden="1">
      <c r="A164" s="96"/>
      <c r="B164" s="97"/>
      <c r="C164" s="96"/>
      <c r="D164" s="96"/>
      <c r="E164" s="96"/>
      <c r="F164" s="96"/>
      <c r="G164" s="96"/>
      <c r="H164" s="96"/>
      <c r="I164" s="96"/>
      <c r="J164" s="96"/>
      <c r="K164" s="96"/>
    </row>
    <row r="165" spans="1:11" ht="15" hidden="1">
      <c r="A165" s="96"/>
      <c r="B165" s="97"/>
      <c r="C165" s="96"/>
      <c r="D165" s="96"/>
      <c r="E165" s="96"/>
      <c r="F165" s="96"/>
      <c r="G165" s="96"/>
      <c r="H165" s="96"/>
      <c r="I165" s="96"/>
      <c r="J165" s="96"/>
      <c r="K165" s="96"/>
    </row>
    <row r="166" spans="1:11" ht="15" hidden="1">
      <c r="A166" s="159" t="str">
        <f>IF(AND(A100&gt;=100000),G107,IF(AND(A100&gt;=10000,A100&lt;=99999),G122,IF(AND(A100&gt;=1000,A100&lt;=9999),G137,IF(AND(A100&gt;=100,A100&lt;=999),G149,G161))))</f>
        <v>(Rupees  Fourty Five Thousand  One Hundred  and  Sixty Nine Only) </v>
      </c>
      <c r="B166" s="159"/>
      <c r="C166" s="159"/>
      <c r="D166" s="159"/>
      <c r="E166" s="159"/>
      <c r="F166" s="159"/>
      <c r="G166" s="159"/>
      <c r="H166" s="159"/>
      <c r="I166" s="159"/>
      <c r="J166" s="159"/>
      <c r="K166" s="96"/>
    </row>
    <row r="167" spans="1:11" ht="15" hidden="1">
      <c r="A167" s="96"/>
      <c r="B167" s="97"/>
      <c r="C167" s="96"/>
      <c r="D167" s="96"/>
      <c r="E167" s="96"/>
      <c r="F167" s="96"/>
      <c r="G167" s="96"/>
      <c r="H167" s="96"/>
      <c r="I167" s="96"/>
      <c r="J167" s="96"/>
      <c r="K167" s="96"/>
    </row>
    <row r="168" spans="1:11" ht="15" hidden="1">
      <c r="A168" s="96"/>
      <c r="B168" s="97"/>
      <c r="C168" s="96"/>
      <c r="D168" s="96"/>
      <c r="E168" s="96"/>
      <c r="F168" s="96"/>
      <c r="G168" s="96"/>
      <c r="H168" s="96"/>
      <c r="I168" s="96"/>
      <c r="J168" s="96"/>
      <c r="K168" s="96"/>
    </row>
    <row r="169" spans="1:11" ht="15" hidden="1">
      <c r="A169" s="96"/>
      <c r="B169" s="97"/>
      <c r="C169" s="96"/>
      <c r="D169" s="96"/>
      <c r="E169" s="96"/>
      <c r="F169" s="96"/>
      <c r="G169" s="96"/>
      <c r="H169" s="96"/>
      <c r="I169" s="96"/>
      <c r="J169" s="96"/>
      <c r="K169" s="96"/>
    </row>
    <row r="170" spans="1:11" ht="15" hidden="1">
      <c r="A170" s="96"/>
      <c r="B170" s="97"/>
      <c r="C170" s="96"/>
      <c r="D170" s="96"/>
      <c r="E170" s="96"/>
      <c r="F170" s="96"/>
      <c r="G170" s="96"/>
      <c r="H170" s="96"/>
      <c r="I170" s="96"/>
      <c r="J170" s="96"/>
      <c r="K170" s="96"/>
    </row>
    <row r="171" spans="1:11" ht="15" hidden="1">
      <c r="A171" s="96"/>
      <c r="B171" s="97"/>
      <c r="C171" s="96"/>
      <c r="D171" s="96"/>
      <c r="E171" s="96"/>
      <c r="F171" s="96"/>
      <c r="G171" s="96"/>
      <c r="H171" s="96"/>
      <c r="I171" s="96"/>
      <c r="J171" s="96"/>
      <c r="K171" s="96"/>
    </row>
    <row r="172" spans="1:11" ht="15" hidden="1">
      <c r="A172" s="96"/>
      <c r="B172" s="97"/>
      <c r="C172" s="96"/>
      <c r="D172" s="96"/>
      <c r="E172" s="96"/>
      <c r="F172" s="96"/>
      <c r="G172" s="96"/>
      <c r="H172" s="96"/>
      <c r="I172" s="96"/>
      <c r="J172" s="96"/>
      <c r="K172" s="96"/>
    </row>
    <row r="173" spans="1:11" ht="15" hidden="1">
      <c r="A173" s="96"/>
      <c r="B173" s="97"/>
      <c r="C173" s="96"/>
      <c r="D173" s="96"/>
      <c r="E173" s="96"/>
      <c r="F173" s="96"/>
      <c r="G173" s="96"/>
      <c r="H173" s="96"/>
      <c r="I173" s="96"/>
      <c r="J173" s="96"/>
      <c r="K173" s="96"/>
    </row>
    <row r="174" spans="1:11" ht="15" hidden="1">
      <c r="A174" s="96"/>
      <c r="B174" s="97"/>
      <c r="C174" s="96"/>
      <c r="D174" s="96"/>
      <c r="E174" s="96"/>
      <c r="F174" s="96"/>
      <c r="G174" s="96"/>
      <c r="H174" s="96"/>
      <c r="I174" s="96"/>
      <c r="J174" s="96"/>
      <c r="K174" s="96"/>
    </row>
    <row r="175" spans="1:11" ht="15" hidden="1">
      <c r="A175" s="96"/>
      <c r="B175" s="97"/>
      <c r="C175" s="96"/>
      <c r="D175" s="96"/>
      <c r="E175" s="96"/>
      <c r="F175" s="96"/>
      <c r="G175" s="96"/>
      <c r="H175" s="96"/>
      <c r="I175" s="96"/>
      <c r="J175" s="96"/>
      <c r="K175" s="96"/>
    </row>
    <row r="176" spans="1:11" ht="15" hidden="1">
      <c r="A176" s="96"/>
      <c r="B176" s="97"/>
      <c r="C176" s="96"/>
      <c r="D176" s="96"/>
      <c r="E176" s="96"/>
      <c r="F176" s="96"/>
      <c r="G176" s="96"/>
      <c r="H176" s="96"/>
      <c r="I176" s="96"/>
      <c r="J176" s="96"/>
      <c r="K176" s="96"/>
    </row>
    <row r="177" spans="1:11" ht="15" hidden="1">
      <c r="A177" s="96"/>
      <c r="B177" s="97"/>
      <c r="C177" s="96"/>
      <c r="D177" s="96"/>
      <c r="E177" s="96"/>
      <c r="F177" s="96"/>
      <c r="G177" s="96"/>
      <c r="H177" s="96"/>
      <c r="I177" s="96"/>
      <c r="J177" s="96"/>
      <c r="K177" s="96"/>
    </row>
    <row r="178" spans="1:11" ht="15" hidden="1">
      <c r="A178" s="96"/>
      <c r="B178" s="97"/>
      <c r="C178" s="96"/>
      <c r="D178" s="96"/>
      <c r="E178" s="96"/>
      <c r="F178" s="96"/>
      <c r="G178" s="96"/>
      <c r="H178" s="96"/>
      <c r="I178" s="96"/>
      <c r="J178" s="96"/>
      <c r="K178" s="96"/>
    </row>
    <row r="179" spans="1:11" ht="15" hidden="1">
      <c r="A179" s="96"/>
      <c r="B179" s="97"/>
      <c r="C179" s="96"/>
      <c r="D179" s="96"/>
      <c r="E179" s="96"/>
      <c r="F179" s="96"/>
      <c r="G179" s="96"/>
      <c r="H179" s="96"/>
      <c r="I179" s="96"/>
      <c r="J179" s="96"/>
      <c r="K179" s="96"/>
    </row>
    <row r="180" spans="1:11" ht="15" hidden="1">
      <c r="A180" s="96"/>
      <c r="B180" s="97"/>
      <c r="C180" s="96"/>
      <c r="D180" s="96"/>
      <c r="E180" s="96"/>
      <c r="F180" s="96"/>
      <c r="G180" s="96"/>
      <c r="H180" s="96"/>
      <c r="I180" s="96"/>
      <c r="J180" s="96"/>
      <c r="K180" s="96"/>
    </row>
    <row r="181" spans="1:11" ht="15" hidden="1">
      <c r="A181" s="96"/>
      <c r="B181" s="97"/>
      <c r="C181" s="96"/>
      <c r="D181" s="96"/>
      <c r="E181" s="96"/>
      <c r="F181" s="96"/>
      <c r="G181" s="96"/>
      <c r="H181" s="96"/>
      <c r="I181" s="96"/>
      <c r="J181" s="96"/>
      <c r="K181" s="96"/>
    </row>
    <row r="182" spans="1:11" ht="15" hidden="1">
      <c r="A182" s="96"/>
      <c r="B182" s="97"/>
      <c r="C182" s="96"/>
      <c r="D182" s="96"/>
      <c r="E182" s="96"/>
      <c r="F182" s="96"/>
      <c r="G182" s="96"/>
      <c r="H182" s="96"/>
      <c r="I182" s="96"/>
      <c r="J182" s="96"/>
      <c r="K182" s="96"/>
    </row>
    <row r="183" spans="1:11" ht="15" hidden="1">
      <c r="A183" s="96"/>
      <c r="B183" s="97"/>
      <c r="C183" s="96"/>
      <c r="D183" s="96"/>
      <c r="E183" s="96"/>
      <c r="F183" s="96"/>
      <c r="G183" s="96"/>
      <c r="H183" s="96"/>
      <c r="I183" s="96"/>
      <c r="J183" s="96"/>
      <c r="K183" s="96"/>
    </row>
    <row r="184" spans="1:11" ht="15" hidden="1">
      <c r="A184" s="96"/>
      <c r="B184" s="97"/>
      <c r="C184" s="96"/>
      <c r="D184" s="96"/>
      <c r="E184" s="96"/>
      <c r="F184" s="96"/>
      <c r="G184" s="96"/>
      <c r="H184" s="96"/>
      <c r="I184" s="96"/>
      <c r="J184" s="96"/>
      <c r="K184" s="96"/>
    </row>
    <row r="185" spans="1:11" ht="15" hidden="1">
      <c r="A185" s="96"/>
      <c r="B185" s="97"/>
      <c r="C185" s="96"/>
      <c r="D185" s="96"/>
      <c r="E185" s="96"/>
      <c r="F185" s="96"/>
      <c r="G185" s="96"/>
      <c r="H185" s="96"/>
      <c r="I185" s="96"/>
      <c r="J185" s="96"/>
      <c r="K185" s="96"/>
    </row>
    <row r="186" spans="1:11" ht="15" hidden="1">
      <c r="A186" s="96"/>
      <c r="B186" s="97"/>
      <c r="C186" s="96"/>
      <c r="D186" s="96"/>
      <c r="E186" s="96"/>
      <c r="F186" s="96"/>
      <c r="G186" s="96"/>
      <c r="H186" s="96"/>
      <c r="I186" s="96"/>
      <c r="J186" s="96"/>
      <c r="K186" s="96"/>
    </row>
    <row r="187" spans="1:11" ht="15" hidden="1">
      <c r="A187" s="96"/>
      <c r="B187" s="97"/>
      <c r="C187" s="96"/>
      <c r="D187" s="96"/>
      <c r="E187" s="96"/>
      <c r="F187" s="96"/>
      <c r="G187" s="96"/>
      <c r="H187" s="96"/>
      <c r="I187" s="96"/>
      <c r="J187" s="96"/>
      <c r="K187" s="96"/>
    </row>
    <row r="188" spans="1:11" ht="15" hidden="1">
      <c r="A188" s="96"/>
      <c r="B188" s="97"/>
      <c r="C188" s="96"/>
      <c r="D188" s="96"/>
      <c r="E188" s="96"/>
      <c r="F188" s="96"/>
      <c r="G188" s="96"/>
      <c r="H188" s="96"/>
      <c r="I188" s="96"/>
      <c r="J188" s="96"/>
      <c r="K188" s="96"/>
    </row>
    <row r="189" spans="1:11" ht="15" hidden="1">
      <c r="A189" s="96"/>
      <c r="B189" s="97"/>
      <c r="C189" s="96"/>
      <c r="D189" s="96"/>
      <c r="E189" s="96"/>
      <c r="F189" s="96"/>
      <c r="G189" s="96"/>
      <c r="H189" s="96"/>
      <c r="I189" s="96"/>
      <c r="J189" s="96"/>
      <c r="K189" s="96"/>
    </row>
    <row r="190" spans="1:11" ht="15" hidden="1">
      <c r="A190" s="96"/>
      <c r="B190" s="97"/>
      <c r="C190" s="96"/>
      <c r="D190" s="96"/>
      <c r="E190" s="96"/>
      <c r="F190" s="96"/>
      <c r="G190" s="96"/>
      <c r="H190" s="96"/>
      <c r="I190" s="96"/>
      <c r="J190" s="96"/>
      <c r="K190" s="96"/>
    </row>
    <row r="191" spans="1:11" ht="15" hidden="1">
      <c r="A191" s="96"/>
      <c r="B191" s="97"/>
      <c r="C191" s="96"/>
      <c r="D191" s="96"/>
      <c r="E191" s="96"/>
      <c r="F191" s="96"/>
      <c r="G191" s="96"/>
      <c r="H191" s="96"/>
      <c r="I191" s="96"/>
      <c r="J191" s="96"/>
      <c r="K191" s="96"/>
    </row>
    <row r="192" spans="1:11" ht="15" hidden="1">
      <c r="A192" s="96"/>
      <c r="B192" s="97"/>
      <c r="C192" s="96"/>
      <c r="D192" s="96"/>
      <c r="E192" s="96"/>
      <c r="F192" s="96"/>
      <c r="G192" s="96"/>
      <c r="H192" s="96"/>
      <c r="I192" s="96"/>
      <c r="J192" s="96"/>
      <c r="K192" s="96"/>
    </row>
    <row r="193" spans="1:11" ht="15" hidden="1">
      <c r="A193" s="96"/>
      <c r="B193" s="97"/>
      <c r="C193" s="96"/>
      <c r="D193" s="96"/>
      <c r="E193" s="96"/>
      <c r="F193" s="96"/>
      <c r="G193" s="96"/>
      <c r="H193" s="96"/>
      <c r="I193" s="96"/>
      <c r="J193" s="96"/>
      <c r="K193" s="96"/>
    </row>
    <row r="194" spans="1:11" ht="15" hidden="1">
      <c r="A194" s="96"/>
      <c r="B194" s="97"/>
      <c r="C194" s="96"/>
      <c r="D194" s="96"/>
      <c r="E194" s="96"/>
      <c r="F194" s="96"/>
      <c r="G194" s="96"/>
      <c r="H194" s="96"/>
      <c r="I194" s="96"/>
      <c r="J194" s="96"/>
      <c r="K194" s="96"/>
    </row>
    <row r="195" spans="1:11" ht="15" hidden="1">
      <c r="A195" s="96"/>
      <c r="B195" s="97"/>
      <c r="C195" s="96"/>
      <c r="D195" s="96"/>
      <c r="E195" s="96"/>
      <c r="F195" s="96"/>
      <c r="G195" s="96"/>
      <c r="H195" s="96"/>
      <c r="I195" s="96"/>
      <c r="J195" s="96"/>
      <c r="K195" s="96"/>
    </row>
    <row r="196" spans="1:11" ht="15" hidden="1">
      <c r="A196" s="96"/>
      <c r="B196" s="97"/>
      <c r="C196" s="96"/>
      <c r="D196" s="96"/>
      <c r="E196" s="96"/>
      <c r="F196" s="96"/>
      <c r="G196" s="96"/>
      <c r="H196" s="96"/>
      <c r="I196" s="96"/>
      <c r="J196" s="96"/>
      <c r="K196" s="96"/>
    </row>
    <row r="197" spans="1:11" ht="15" hidden="1">
      <c r="A197" s="96"/>
      <c r="B197" s="97"/>
      <c r="C197" s="96"/>
      <c r="D197" s="96"/>
      <c r="E197" s="96"/>
      <c r="F197" s="96"/>
      <c r="G197" s="96"/>
      <c r="H197" s="96"/>
      <c r="I197" s="96"/>
      <c r="J197" s="96"/>
      <c r="K197" s="96"/>
    </row>
    <row r="198" spans="1:11" ht="15" hidden="1">
      <c r="A198" s="96"/>
      <c r="B198" s="97"/>
      <c r="C198" s="96"/>
      <c r="D198" s="96"/>
      <c r="E198" s="96"/>
      <c r="F198" s="96"/>
      <c r="G198" s="96"/>
      <c r="H198" s="96"/>
      <c r="I198" s="96"/>
      <c r="J198" s="96"/>
      <c r="K198" s="96"/>
    </row>
    <row r="199" spans="1:11" ht="15" hidden="1">
      <c r="A199" s="106"/>
      <c r="B199" s="107"/>
      <c r="C199" s="96"/>
      <c r="D199" s="96"/>
      <c r="E199" s="96"/>
      <c r="F199" s="96"/>
      <c r="G199" s="96"/>
      <c r="H199" s="96"/>
      <c r="I199" s="96"/>
      <c r="J199" s="96"/>
      <c r="K199" s="96"/>
    </row>
    <row r="200" spans="1:27" s="89" customFormat="1" ht="22.5" customHeight="1">
      <c r="A200" s="108">
        <v>4562</v>
      </c>
      <c r="B200" s="109" t="str">
        <f>A266</f>
        <v>(Rupees   Four Thousand  Five Hundred  and  Sixty Two Only) </v>
      </c>
      <c r="C200" s="110"/>
      <c r="D200" s="110"/>
      <c r="E200" s="110"/>
      <c r="F200" s="110"/>
      <c r="G200" s="110"/>
      <c r="H200" s="110"/>
      <c r="I200" s="110"/>
      <c r="J200" s="110"/>
      <c r="K200" s="110"/>
      <c r="AA200" s="90"/>
    </row>
    <row r="201" spans="1:11" ht="18.75" hidden="1">
      <c r="A201" s="160" t="s">
        <v>466</v>
      </c>
      <c r="B201" s="160"/>
      <c r="C201" s="160"/>
      <c r="D201" s="160"/>
      <c r="E201" s="160"/>
      <c r="F201" s="160"/>
      <c r="G201" s="160"/>
      <c r="H201" s="160"/>
      <c r="I201" s="160"/>
      <c r="J201" s="160"/>
      <c r="K201" s="160"/>
    </row>
    <row r="202" spans="1:11" ht="15" hidden="1">
      <c r="A202" s="96">
        <f>A200</f>
        <v>4562</v>
      </c>
      <c r="B202" s="99">
        <f>A202/100000</f>
        <v>0.04562</v>
      </c>
      <c r="C202" s="98">
        <f>INT(B202)</f>
        <v>0</v>
      </c>
      <c r="D202" s="96"/>
      <c r="E202" s="96"/>
      <c r="F202" s="96"/>
      <c r="G202" s="96" t="s">
        <v>470</v>
      </c>
      <c r="H202" s="98">
        <f>C202</f>
        <v>0</v>
      </c>
      <c r="I202" s="96" t="str">
        <f>VLOOKUP(H202,$AA$1:$AB$10,2,FALSE)</f>
        <v>Zero</v>
      </c>
      <c r="J202" s="96" t="str">
        <f>CONCATENATE(I202," Lakhs ")</f>
        <v>Zero Lakhs </v>
      </c>
      <c r="K202" s="96"/>
    </row>
    <row r="203" spans="1:11" ht="15" hidden="1">
      <c r="A203" s="96">
        <f>A202-(C202*100000)</f>
        <v>4562</v>
      </c>
      <c r="B203" s="99">
        <f>A203/10000</f>
        <v>0.4562</v>
      </c>
      <c r="C203" s="98">
        <f>INT(B203)</f>
        <v>0</v>
      </c>
      <c r="D203" s="96"/>
      <c r="E203" s="96"/>
      <c r="F203" s="96"/>
      <c r="G203" s="96" t="s">
        <v>474</v>
      </c>
      <c r="H203" s="98">
        <f>C203</f>
        <v>0</v>
      </c>
      <c r="I203" s="96" t="str">
        <f>VLOOKUP(H203,$AA$1:$AB$10,2,FALSE)</f>
        <v>Zero</v>
      </c>
      <c r="J203" s="96">
        <f>IF(AND(I203="Zero"),"",IF(AND(H203=1),VLOOKUP(H204,$AA$1:$AD$10,4,FALSE),VLOOKUP(I203,$AB$1:$AC$10,2,FALSE)))</f>
      </c>
      <c r="K203" s="96"/>
    </row>
    <row r="204" spans="1:11" ht="15" hidden="1">
      <c r="A204" s="96">
        <f>A203-(C203*10000)</f>
        <v>4562</v>
      </c>
      <c r="B204" s="99">
        <f>A204/1000</f>
        <v>4.562</v>
      </c>
      <c r="C204" s="98">
        <f>INT(B204)</f>
        <v>4</v>
      </c>
      <c r="D204" s="96"/>
      <c r="E204" s="96"/>
      <c r="F204" s="96"/>
      <c r="G204" s="96" t="s">
        <v>478</v>
      </c>
      <c r="H204" s="98">
        <f>C204</f>
        <v>4</v>
      </c>
      <c r="I204" s="96" t="str">
        <f>VLOOKUP(H204,$AA$1:$AB$10,2,FALSE)</f>
        <v>Four</v>
      </c>
      <c r="J204" s="96" t="str">
        <f>IF(AND(I204="Zero")," Thousand ",IF(AND(H203=1)," Thousand ",CONCATENATE(I204," Thousand ")))</f>
        <v>Four Thousand </v>
      </c>
      <c r="K204" s="96"/>
    </row>
    <row r="205" spans="1:11" ht="15" hidden="1">
      <c r="A205" s="96">
        <f>A204-(C204*1000)</f>
        <v>562</v>
      </c>
      <c r="B205" s="99">
        <f>A205/100</f>
        <v>5.62</v>
      </c>
      <c r="C205" s="98">
        <f>INT(B205)</f>
        <v>5</v>
      </c>
      <c r="D205" s="96"/>
      <c r="E205" s="96"/>
      <c r="F205" s="96"/>
      <c r="G205" s="96" t="s">
        <v>482</v>
      </c>
      <c r="H205" s="98">
        <f>C205</f>
        <v>5</v>
      </c>
      <c r="I205" s="96" t="str">
        <f>VLOOKUP(H205,$AA$1:$AB$10,2,FALSE)</f>
        <v>Five</v>
      </c>
      <c r="J205" s="96" t="str">
        <f>IF(I205="Zero","",CONCATENATE(I205," Hundred "))</f>
        <v>Five Hundred </v>
      </c>
      <c r="K205" s="96"/>
    </row>
    <row r="206" spans="1:11" ht="15" hidden="1">
      <c r="A206" s="96">
        <f>A205-(C205*100)</f>
        <v>62</v>
      </c>
      <c r="B206" s="99">
        <f>A206/10</f>
        <v>6.2</v>
      </c>
      <c r="C206" s="98">
        <f>A206</f>
        <v>62</v>
      </c>
      <c r="D206" s="96"/>
      <c r="E206" s="96"/>
      <c r="F206" s="96"/>
      <c r="G206" s="96" t="s">
        <v>486</v>
      </c>
      <c r="H206" s="98">
        <f>C206</f>
        <v>62</v>
      </c>
      <c r="I206" s="96" t="str">
        <f>VLOOKUP(H206,$AA$1:$AB$101,2,FALSE)</f>
        <v>Sixty Two</v>
      </c>
      <c r="J206" s="96" t="str">
        <f>I206</f>
        <v>Sixty Two</v>
      </c>
      <c r="K206" s="96"/>
    </row>
    <row r="207" spans="1:11" ht="15" hidden="1">
      <c r="A207" s="96"/>
      <c r="B207" s="99"/>
      <c r="C207" s="98"/>
      <c r="D207" s="96"/>
      <c r="E207" s="96"/>
      <c r="F207" s="96"/>
      <c r="G207" s="158" t="str">
        <f>CONCATENATE("(Rupees ",J202," ",J203," ",J204," ",J205," and  ",J206," Only) ")</f>
        <v>(Rupees Zero Lakhs   Four Thousand  Five Hundred  and  Sixty Two Only) </v>
      </c>
      <c r="H207" s="158"/>
      <c r="I207" s="158"/>
      <c r="J207" s="158"/>
      <c r="K207" s="96"/>
    </row>
    <row r="208" spans="1:11" ht="15" hidden="1">
      <c r="A208" s="96"/>
      <c r="B208" s="99"/>
      <c r="C208" s="98"/>
      <c r="D208" s="96"/>
      <c r="E208" s="96"/>
      <c r="F208" s="96"/>
      <c r="G208" s="96"/>
      <c r="H208" s="96"/>
      <c r="I208" s="96"/>
      <c r="J208" s="96"/>
      <c r="K208" s="96"/>
    </row>
    <row r="209" spans="1:11" ht="15" hidden="1">
      <c r="A209" s="96"/>
      <c r="B209" s="99"/>
      <c r="C209" s="98"/>
      <c r="D209" s="96"/>
      <c r="E209" s="96"/>
      <c r="F209" s="96"/>
      <c r="G209" s="96"/>
      <c r="H209" s="96"/>
      <c r="I209" s="96"/>
      <c r="J209" s="96"/>
      <c r="K209" s="96"/>
    </row>
    <row r="210" spans="1:11" ht="15" hidden="1">
      <c r="A210" s="96"/>
      <c r="B210" s="99"/>
      <c r="C210" s="98"/>
      <c r="D210" s="96"/>
      <c r="E210" s="96"/>
      <c r="F210" s="96"/>
      <c r="G210" s="96"/>
      <c r="H210" s="96"/>
      <c r="I210" s="96"/>
      <c r="J210" s="96"/>
      <c r="K210" s="96"/>
    </row>
    <row r="211" spans="1:11" ht="15" hidden="1">
      <c r="A211" s="96"/>
      <c r="B211" s="99"/>
      <c r="C211" s="98"/>
      <c r="D211" s="96"/>
      <c r="E211" s="96"/>
      <c r="F211" s="96"/>
      <c r="G211" s="96"/>
      <c r="H211" s="96"/>
      <c r="I211" s="96"/>
      <c r="J211" s="96"/>
      <c r="K211" s="96"/>
    </row>
    <row r="212" spans="1:11" ht="15" hidden="1">
      <c r="A212" s="96"/>
      <c r="B212" s="99"/>
      <c r="C212" s="98"/>
      <c r="D212" s="96"/>
      <c r="E212" s="96"/>
      <c r="F212" s="96"/>
      <c r="G212" s="96"/>
      <c r="H212" s="103"/>
      <c r="I212" s="103"/>
      <c r="J212" s="103"/>
      <c r="K212" s="103"/>
    </row>
    <row r="213" spans="1:11" ht="15" hidden="1">
      <c r="A213" s="96"/>
      <c r="B213" s="99"/>
      <c r="C213" s="98"/>
      <c r="D213" s="96"/>
      <c r="E213" s="96"/>
      <c r="F213" s="96"/>
      <c r="G213" s="96"/>
      <c r="H213" s="96"/>
      <c r="I213" s="96"/>
      <c r="J213" s="96"/>
      <c r="K213" s="96"/>
    </row>
    <row r="214" spans="1:11" ht="15" hidden="1">
      <c r="A214" s="96"/>
      <c r="B214" s="99"/>
      <c r="C214" s="98"/>
      <c r="D214" s="96"/>
      <c r="E214" s="96"/>
      <c r="F214" s="96"/>
      <c r="G214" s="96"/>
      <c r="H214" s="98"/>
      <c r="I214" s="96"/>
      <c r="J214" s="96"/>
      <c r="K214" s="96"/>
    </row>
    <row r="215" spans="1:11" ht="15" hidden="1">
      <c r="A215" s="96"/>
      <c r="B215" s="99"/>
      <c r="C215" s="98"/>
      <c r="D215" s="96"/>
      <c r="E215" s="96"/>
      <c r="F215" s="96"/>
      <c r="G215" s="96"/>
      <c r="H215" s="98"/>
      <c r="I215" s="96"/>
      <c r="J215" s="96"/>
      <c r="K215" s="96"/>
    </row>
    <row r="216" spans="1:11" ht="15" hidden="1">
      <c r="A216" s="96"/>
      <c r="B216" s="99"/>
      <c r="C216" s="98"/>
      <c r="D216" s="96"/>
      <c r="E216" s="96"/>
      <c r="F216" s="96"/>
      <c r="G216" s="96"/>
      <c r="H216" s="98"/>
      <c r="I216" s="96"/>
      <c r="J216" s="96"/>
      <c r="K216" s="96"/>
    </row>
    <row r="217" spans="1:11" ht="18.75" hidden="1">
      <c r="A217" s="157" t="s">
        <v>490</v>
      </c>
      <c r="B217" s="157"/>
      <c r="C217" s="157"/>
      <c r="D217" s="157"/>
      <c r="E217" s="157"/>
      <c r="F217" s="157"/>
      <c r="G217" s="157"/>
      <c r="H217" s="157"/>
      <c r="I217" s="157"/>
      <c r="J217" s="157"/>
      <c r="K217" s="96"/>
    </row>
    <row r="218" spans="1:11" ht="15" hidden="1">
      <c r="A218" s="96">
        <f>A200</f>
        <v>4562</v>
      </c>
      <c r="B218" s="99">
        <f>A218/10000</f>
        <v>0.4562</v>
      </c>
      <c r="C218" s="98">
        <f>INT(B218)</f>
        <v>0</v>
      </c>
      <c r="D218" s="96"/>
      <c r="E218" s="96"/>
      <c r="F218" s="96"/>
      <c r="G218" s="96" t="s">
        <v>474</v>
      </c>
      <c r="H218" s="98">
        <f>C218</f>
        <v>0</v>
      </c>
      <c r="I218" s="96" t="str">
        <f>VLOOKUP(H218,$AA$1:$AB$10,2,FALSE)</f>
        <v>Zero</v>
      </c>
      <c r="J218" s="96">
        <f>IF(AND(I218="Zero"),"",IF(AND(H218=1),VLOOKUP(H219,$AA$1:$AD$10,4,FALSE),VLOOKUP(I218,$AB$1:$AC$10,2,FALSE)))</f>
      </c>
      <c r="K218" s="96"/>
    </row>
    <row r="219" spans="1:11" ht="15" hidden="1">
      <c r="A219" s="96">
        <f>A218-(C218*10000)</f>
        <v>4562</v>
      </c>
      <c r="B219" s="99">
        <f>A219/1000</f>
        <v>4.562</v>
      </c>
      <c r="C219" s="98">
        <f>INT(B219)</f>
        <v>4</v>
      </c>
      <c r="D219" s="96"/>
      <c r="E219" s="96"/>
      <c r="F219" s="96"/>
      <c r="G219" s="96" t="s">
        <v>478</v>
      </c>
      <c r="H219" s="98">
        <f>C219</f>
        <v>4</v>
      </c>
      <c r="I219" s="96" t="str">
        <f>VLOOKUP(H219,$AA$1:$AB$10,2,FALSE)</f>
        <v>Four</v>
      </c>
      <c r="J219" s="96" t="str">
        <f>IF(AND(I219="Zero")," Thousand ",IF(AND(H218=1)," Thousand ",CONCATENATE(I219," Thousand ")))</f>
        <v>Four Thousand </v>
      </c>
      <c r="K219" s="96"/>
    </row>
    <row r="220" spans="1:11" ht="15" hidden="1">
      <c r="A220" s="96">
        <f>A219-(C219*1000)</f>
        <v>562</v>
      </c>
      <c r="B220" s="99">
        <f>A220/100</f>
        <v>5.62</v>
      </c>
      <c r="C220" s="98">
        <f>INT(B220)</f>
        <v>5</v>
      </c>
      <c r="D220" s="96"/>
      <c r="E220" s="96"/>
      <c r="F220" s="96"/>
      <c r="G220" s="96" t="s">
        <v>482</v>
      </c>
      <c r="H220" s="98">
        <f>C220</f>
        <v>5</v>
      </c>
      <c r="I220" s="96" t="str">
        <f>VLOOKUP(H220,$AA$1:$AB$10,2,FALSE)</f>
        <v>Five</v>
      </c>
      <c r="J220" s="96" t="str">
        <f>IF(I220="Zero","",CONCATENATE(I220," Hundred "))</f>
        <v>Five Hundred </v>
      </c>
      <c r="K220" s="96"/>
    </row>
    <row r="221" spans="1:11" ht="15" hidden="1">
      <c r="A221" s="96">
        <f>A220-(C220*100)</f>
        <v>62</v>
      </c>
      <c r="B221" s="99">
        <f>A221/10</f>
        <v>6.2</v>
      </c>
      <c r="C221" s="98">
        <f>A221</f>
        <v>62</v>
      </c>
      <c r="D221" s="96"/>
      <c r="E221" s="96"/>
      <c r="F221" s="96"/>
      <c r="G221" s="96" t="s">
        <v>486</v>
      </c>
      <c r="H221" s="98">
        <f>C221</f>
        <v>62</v>
      </c>
      <c r="I221" s="96" t="str">
        <f>VLOOKUP(H221,$AA$1:$AB$101,2,FALSE)</f>
        <v>Sixty Two</v>
      </c>
      <c r="J221" s="96" t="str">
        <f>I221</f>
        <v>Sixty Two</v>
      </c>
      <c r="K221" s="96"/>
    </row>
    <row r="222" spans="1:11" ht="15" hidden="1">
      <c r="A222" s="96"/>
      <c r="B222" s="99"/>
      <c r="C222" s="98"/>
      <c r="D222" s="96"/>
      <c r="E222" s="96"/>
      <c r="F222" s="96"/>
      <c r="G222" s="158" t="str">
        <f>CONCATENATE("(Rupees ",J217," ",J218," ",J219," ",J220," and  ",J221," Only) ")</f>
        <v>(Rupees   Four Thousand  Five Hundred  and  Sixty Two Only) </v>
      </c>
      <c r="H222" s="158"/>
      <c r="I222" s="158"/>
      <c r="J222" s="158"/>
      <c r="K222" s="96"/>
    </row>
    <row r="223" spans="1:11" ht="15" hidden="1">
      <c r="A223" s="96"/>
      <c r="B223" s="99"/>
      <c r="C223" s="98"/>
      <c r="D223" s="96"/>
      <c r="E223" s="96"/>
      <c r="F223" s="96"/>
      <c r="G223" s="96"/>
      <c r="H223" s="98"/>
      <c r="I223" s="96"/>
      <c r="J223" s="96"/>
      <c r="K223" s="96"/>
    </row>
    <row r="224" spans="1:11" ht="15" hidden="1">
      <c r="A224" s="96"/>
      <c r="B224" s="99"/>
      <c r="C224" s="98"/>
      <c r="D224" s="96"/>
      <c r="E224" s="96"/>
      <c r="F224" s="96"/>
      <c r="G224" s="96"/>
      <c r="H224" s="98"/>
      <c r="I224" s="96"/>
      <c r="J224" s="96"/>
      <c r="K224" s="96"/>
    </row>
    <row r="225" spans="1:11" ht="15" hidden="1">
      <c r="A225" s="96"/>
      <c r="B225" s="99"/>
      <c r="C225" s="98"/>
      <c r="D225" s="96"/>
      <c r="E225" s="96"/>
      <c r="F225" s="96"/>
      <c r="G225" s="158"/>
      <c r="H225" s="158"/>
      <c r="I225" s="158"/>
      <c r="J225" s="158"/>
      <c r="K225" s="96"/>
    </row>
    <row r="226" spans="1:11" ht="15" hidden="1">
      <c r="A226" s="96"/>
      <c r="B226" s="99"/>
      <c r="C226" s="98"/>
      <c r="D226" s="96"/>
      <c r="E226" s="96"/>
      <c r="F226" s="96"/>
      <c r="G226" s="96"/>
      <c r="H226" s="98"/>
      <c r="I226" s="96"/>
      <c r="J226" s="96"/>
      <c r="K226" s="96"/>
    </row>
    <row r="227" spans="1:11" ht="15" hidden="1">
      <c r="A227" s="96"/>
      <c r="B227" s="99"/>
      <c r="C227" s="98"/>
      <c r="D227" s="96"/>
      <c r="E227" s="96"/>
      <c r="F227" s="96"/>
      <c r="G227" s="96"/>
      <c r="H227" s="98"/>
      <c r="I227" s="96"/>
      <c r="J227" s="96"/>
      <c r="K227" s="96"/>
    </row>
    <row r="228" spans="1:11" ht="15" hidden="1">
      <c r="A228" s="96"/>
      <c r="B228" s="99"/>
      <c r="C228" s="98"/>
      <c r="D228" s="96"/>
      <c r="E228" s="96"/>
      <c r="F228" s="96"/>
      <c r="G228" s="105"/>
      <c r="H228" s="105"/>
      <c r="I228" s="105"/>
      <c r="J228" s="105"/>
      <c r="K228" s="96"/>
    </row>
    <row r="229" spans="1:11" ht="15" hidden="1">
      <c r="A229" s="96"/>
      <c r="B229" s="97"/>
      <c r="C229" s="96"/>
      <c r="D229" s="96"/>
      <c r="E229" s="96"/>
      <c r="F229" s="96"/>
      <c r="G229" s="96"/>
      <c r="H229" s="96"/>
      <c r="I229" s="96"/>
      <c r="J229" s="96"/>
      <c r="K229" s="96"/>
    </row>
    <row r="230" spans="1:11" ht="15" hidden="1">
      <c r="A230" s="96"/>
      <c r="B230" s="97"/>
      <c r="C230" s="96"/>
      <c r="D230" s="96"/>
      <c r="E230" s="96"/>
      <c r="F230" s="96"/>
      <c r="G230" s="96"/>
      <c r="H230" s="96"/>
      <c r="I230" s="96"/>
      <c r="J230" s="96"/>
      <c r="K230" s="96"/>
    </row>
    <row r="231" spans="1:11" ht="15" hidden="1">
      <c r="A231" s="96"/>
      <c r="B231" s="97"/>
      <c r="C231" s="96"/>
      <c r="D231" s="96"/>
      <c r="E231" s="96"/>
      <c r="F231" s="96"/>
      <c r="G231" s="96"/>
      <c r="H231" s="96"/>
      <c r="I231" s="96"/>
      <c r="J231" s="96"/>
      <c r="K231" s="96"/>
    </row>
    <row r="232" spans="1:11" ht="15" hidden="1">
      <c r="A232" s="96"/>
      <c r="B232" s="99"/>
      <c r="C232" s="98"/>
      <c r="D232" s="96"/>
      <c r="E232" s="96"/>
      <c r="F232" s="96"/>
      <c r="G232" s="96"/>
      <c r="H232" s="98"/>
      <c r="I232" s="96"/>
      <c r="J232" s="96"/>
      <c r="K232" s="96"/>
    </row>
    <row r="233" spans="1:11" ht="18.75" hidden="1">
      <c r="A233" s="157" t="s">
        <v>505</v>
      </c>
      <c r="B233" s="157"/>
      <c r="C233" s="157"/>
      <c r="D233" s="157"/>
      <c r="E233" s="157"/>
      <c r="F233" s="157"/>
      <c r="G233" s="157"/>
      <c r="H233" s="157"/>
      <c r="I233" s="157"/>
      <c r="J233" s="157"/>
      <c r="K233" s="96"/>
    </row>
    <row r="234" spans="1:11" ht="15" hidden="1">
      <c r="A234" s="96">
        <f>A200</f>
        <v>4562</v>
      </c>
      <c r="B234" s="99">
        <f>A234/1000</f>
        <v>4.562</v>
      </c>
      <c r="C234" s="98">
        <f>INT(B234)</f>
        <v>4</v>
      </c>
      <c r="D234" s="96"/>
      <c r="E234" s="96"/>
      <c r="F234" s="96"/>
      <c r="G234" s="96" t="s">
        <v>478</v>
      </c>
      <c r="H234" s="98">
        <f>C234</f>
        <v>4</v>
      </c>
      <c r="I234" s="96" t="str">
        <f>VLOOKUP(H234,$AA$1:$AB$10,2,FALSE)</f>
        <v>Four</v>
      </c>
      <c r="J234" s="96" t="str">
        <f>IF(AND(I234="Zero")," Thousand ",IF(AND(H233=1)," Thousand ",CONCATENATE(I234," Thousand ")))</f>
        <v>Four Thousand </v>
      </c>
      <c r="K234" s="96"/>
    </row>
    <row r="235" spans="1:11" ht="15" hidden="1">
      <c r="A235" s="96">
        <f>A234-(C234*1000)</f>
        <v>562</v>
      </c>
      <c r="B235" s="99">
        <f>A235/100</f>
        <v>5.62</v>
      </c>
      <c r="C235" s="98">
        <f>INT(B235)</f>
        <v>5</v>
      </c>
      <c r="D235" s="96"/>
      <c r="E235" s="96"/>
      <c r="F235" s="96"/>
      <c r="G235" s="96" t="s">
        <v>482</v>
      </c>
      <c r="H235" s="98">
        <f>C235</f>
        <v>5</v>
      </c>
      <c r="I235" s="96" t="str">
        <f>VLOOKUP(H235,$AA$1:$AB$10,2,FALSE)</f>
        <v>Five</v>
      </c>
      <c r="J235" s="96" t="str">
        <f>IF(I235="Zero","",CONCATENATE(I235," Hundred "))</f>
        <v>Five Hundred </v>
      </c>
      <c r="K235" s="96"/>
    </row>
    <row r="236" spans="1:11" ht="15" hidden="1">
      <c r="A236" s="96">
        <f>A235-(C235*100)</f>
        <v>62</v>
      </c>
      <c r="B236" s="99">
        <f>A236/10</f>
        <v>6.2</v>
      </c>
      <c r="C236" s="98">
        <f>A236</f>
        <v>62</v>
      </c>
      <c r="D236" s="96"/>
      <c r="E236" s="96"/>
      <c r="F236" s="96"/>
      <c r="G236" s="96" t="s">
        <v>486</v>
      </c>
      <c r="H236" s="98">
        <f>C236</f>
        <v>62</v>
      </c>
      <c r="I236" s="96" t="str">
        <f>VLOOKUP(H236,$AA$1:$AB$101,2,FALSE)</f>
        <v>Sixty Two</v>
      </c>
      <c r="J236" s="96" t="str">
        <f>I236</f>
        <v>Sixty Two</v>
      </c>
      <c r="K236" s="96"/>
    </row>
    <row r="237" spans="1:11" ht="15" hidden="1">
      <c r="A237" s="96"/>
      <c r="B237" s="99"/>
      <c r="C237" s="98"/>
      <c r="D237" s="96"/>
      <c r="E237" s="96"/>
      <c r="F237" s="96"/>
      <c r="G237" s="158" t="str">
        <f>CONCATENATE("(Rupees ",J232," ",J233," ",J234," ",J235," and  ",J236," Only) ")</f>
        <v>(Rupees   Four Thousand  Five Hundred  and  Sixty Two Only) </v>
      </c>
      <c r="H237" s="158"/>
      <c r="I237" s="158"/>
      <c r="J237" s="158"/>
      <c r="K237" s="96"/>
    </row>
    <row r="238" spans="1:11" ht="15" hidden="1">
      <c r="A238" s="96"/>
      <c r="B238" s="99"/>
      <c r="C238" s="98"/>
      <c r="D238" s="96"/>
      <c r="E238" s="96"/>
      <c r="F238" s="96"/>
      <c r="G238" s="158"/>
      <c r="H238" s="158"/>
      <c r="I238" s="158"/>
      <c r="J238" s="158"/>
      <c r="K238" s="96"/>
    </row>
    <row r="239" spans="1:11" ht="15" hidden="1">
      <c r="A239" s="96"/>
      <c r="B239" s="97"/>
      <c r="C239" s="96"/>
      <c r="D239" s="96"/>
      <c r="E239" s="96"/>
      <c r="F239" s="96"/>
      <c r="G239" s="96"/>
      <c r="H239" s="96"/>
      <c r="I239" s="96"/>
      <c r="J239" s="96"/>
      <c r="K239" s="96"/>
    </row>
    <row r="240" spans="1:11" ht="15" hidden="1">
      <c r="A240" s="96"/>
      <c r="B240" s="97"/>
      <c r="C240" s="96"/>
      <c r="D240" s="96"/>
      <c r="E240" s="96"/>
      <c r="F240" s="96"/>
      <c r="G240" s="96"/>
      <c r="H240" s="96"/>
      <c r="I240" s="96"/>
      <c r="J240" s="96"/>
      <c r="K240" s="96"/>
    </row>
    <row r="241" spans="1:11" ht="15" hidden="1">
      <c r="A241" s="96"/>
      <c r="B241" s="97"/>
      <c r="C241" s="96"/>
      <c r="D241" s="96"/>
      <c r="E241" s="96"/>
      <c r="F241" s="96"/>
      <c r="G241" s="96"/>
      <c r="H241" s="96"/>
      <c r="I241" s="96"/>
      <c r="J241" s="96"/>
      <c r="K241" s="96"/>
    </row>
    <row r="242" spans="1:11" ht="15" hidden="1">
      <c r="A242" s="96"/>
      <c r="B242" s="97"/>
      <c r="C242" s="96"/>
      <c r="D242" s="96"/>
      <c r="E242" s="96"/>
      <c r="F242" s="96"/>
      <c r="G242" s="96"/>
      <c r="H242" s="96"/>
      <c r="I242" s="96"/>
      <c r="J242" s="96"/>
      <c r="K242" s="96"/>
    </row>
    <row r="243" spans="1:11" ht="15" hidden="1">
      <c r="A243" s="96"/>
      <c r="B243" s="97"/>
      <c r="C243" s="96"/>
      <c r="D243" s="96"/>
      <c r="E243" s="96"/>
      <c r="F243" s="96"/>
      <c r="G243" s="96"/>
      <c r="H243" s="96"/>
      <c r="I243" s="96"/>
      <c r="J243" s="96"/>
      <c r="K243" s="96"/>
    </row>
    <row r="244" spans="1:11" ht="15" hidden="1">
      <c r="A244" s="96"/>
      <c r="B244" s="99"/>
      <c r="C244" s="98"/>
      <c r="D244" s="96"/>
      <c r="E244" s="96"/>
      <c r="F244" s="96"/>
      <c r="G244" s="96"/>
      <c r="H244" s="98"/>
      <c r="I244" s="96"/>
      <c r="J244" s="96"/>
      <c r="K244" s="96"/>
    </row>
    <row r="245" spans="1:11" ht="15" hidden="1">
      <c r="A245" s="96"/>
      <c r="B245" s="99"/>
      <c r="C245" s="98"/>
      <c r="D245" s="96"/>
      <c r="E245" s="96"/>
      <c r="F245" s="96"/>
      <c r="G245" s="96"/>
      <c r="H245" s="98"/>
      <c r="I245" s="96"/>
      <c r="J245" s="96"/>
      <c r="K245" s="96"/>
    </row>
    <row r="246" spans="1:11" ht="18.75" hidden="1">
      <c r="A246" s="157" t="s">
        <v>518</v>
      </c>
      <c r="B246" s="157"/>
      <c r="C246" s="157"/>
      <c r="D246" s="157"/>
      <c r="E246" s="157"/>
      <c r="F246" s="157"/>
      <c r="G246" s="157"/>
      <c r="H246" s="157"/>
      <c r="I246" s="157"/>
      <c r="J246" s="157"/>
      <c r="K246" s="96"/>
    </row>
    <row r="247" spans="1:11" ht="15" hidden="1">
      <c r="A247" s="96">
        <f>A200</f>
        <v>4562</v>
      </c>
      <c r="B247" s="99">
        <f>A247/100</f>
        <v>45.62</v>
      </c>
      <c r="C247" s="98">
        <f>INT(B247)</f>
        <v>45</v>
      </c>
      <c r="D247" s="96"/>
      <c r="E247" s="96"/>
      <c r="F247" s="96"/>
      <c r="G247" s="96" t="s">
        <v>482</v>
      </c>
      <c r="H247" s="98">
        <f>C247</f>
        <v>45</v>
      </c>
      <c r="I247" s="96" t="e">
        <f>VLOOKUP(H247,$AA$1:$AB$10,2,FALSE)</f>
        <v>#N/A</v>
      </c>
      <c r="J247" s="96" t="e">
        <f>IF(I247="Zero","",CONCATENATE(I247," Hundred "))</f>
        <v>#N/A</v>
      </c>
      <c r="K247" s="96"/>
    </row>
    <row r="248" spans="1:11" ht="15" hidden="1">
      <c r="A248" s="96">
        <f>A247-(C247*100)</f>
        <v>62</v>
      </c>
      <c r="B248" s="99">
        <f>A248/10</f>
        <v>6.2</v>
      </c>
      <c r="C248" s="98">
        <f>A248</f>
        <v>62</v>
      </c>
      <c r="D248" s="96"/>
      <c r="E248" s="96"/>
      <c r="F248" s="96"/>
      <c r="G248" s="96" t="s">
        <v>486</v>
      </c>
      <c r="H248" s="98">
        <f>C248</f>
        <v>62</v>
      </c>
      <c r="I248" s="96" t="str">
        <f>VLOOKUP(H248,$AA$1:$AB$101,2,FALSE)</f>
        <v>Sixty Two</v>
      </c>
      <c r="J248" s="96" t="str">
        <f>I248</f>
        <v>Sixty Two</v>
      </c>
      <c r="K248" s="96"/>
    </row>
    <row r="249" spans="1:11" ht="15" hidden="1">
      <c r="A249" s="96"/>
      <c r="B249" s="99"/>
      <c r="C249" s="98"/>
      <c r="D249" s="96"/>
      <c r="E249" s="96"/>
      <c r="F249" s="96"/>
      <c r="G249" s="158" t="e">
        <f>CONCATENATE("(Rupees ",J244," ",J245," ",J246," ",J247," and  ",J248," Only) ")</f>
        <v>#N/A</v>
      </c>
      <c r="H249" s="158"/>
      <c r="I249" s="158"/>
      <c r="J249" s="158"/>
      <c r="K249" s="96"/>
    </row>
    <row r="250" spans="1:11" ht="15" hidden="1">
      <c r="A250" s="96"/>
      <c r="B250" s="97"/>
      <c r="C250" s="96"/>
      <c r="D250" s="96"/>
      <c r="E250" s="96"/>
      <c r="F250" s="96"/>
      <c r="G250" s="96"/>
      <c r="H250" s="96"/>
      <c r="I250" s="96"/>
      <c r="J250" s="96"/>
      <c r="K250" s="96"/>
    </row>
    <row r="251" spans="1:11" ht="15" hidden="1">
      <c r="A251" s="96"/>
      <c r="B251" s="97"/>
      <c r="C251" s="96"/>
      <c r="D251" s="96"/>
      <c r="E251" s="96"/>
      <c r="F251" s="96"/>
      <c r="G251" s="96"/>
      <c r="H251" s="96"/>
      <c r="I251" s="96"/>
      <c r="J251" s="96"/>
      <c r="K251" s="96"/>
    </row>
    <row r="252" spans="1:11" ht="15" hidden="1">
      <c r="A252" s="96"/>
      <c r="B252" s="97"/>
      <c r="C252" s="96"/>
      <c r="D252" s="96"/>
      <c r="E252" s="96"/>
      <c r="F252" s="96"/>
      <c r="G252" s="96"/>
      <c r="H252" s="96"/>
      <c r="I252" s="96"/>
      <c r="J252" s="96"/>
      <c r="K252" s="96"/>
    </row>
    <row r="253" spans="1:11" ht="15" hidden="1">
      <c r="A253" s="96"/>
      <c r="B253" s="97"/>
      <c r="C253" s="96"/>
      <c r="D253" s="96"/>
      <c r="E253" s="96"/>
      <c r="F253" s="96"/>
      <c r="G253" s="96"/>
      <c r="H253" s="96"/>
      <c r="I253" s="96"/>
      <c r="J253" s="96"/>
      <c r="K253" s="96"/>
    </row>
    <row r="254" spans="1:11" ht="15" hidden="1">
      <c r="A254" s="96"/>
      <c r="B254" s="97"/>
      <c r="C254" s="96"/>
      <c r="D254" s="96"/>
      <c r="E254" s="96"/>
      <c r="F254" s="96"/>
      <c r="G254" s="96"/>
      <c r="H254" s="96"/>
      <c r="I254" s="96"/>
      <c r="J254" s="96"/>
      <c r="K254" s="96"/>
    </row>
    <row r="255" spans="1:11" ht="15" hidden="1">
      <c r="A255" s="96"/>
      <c r="B255" s="97"/>
      <c r="C255" s="96"/>
      <c r="D255" s="96"/>
      <c r="E255" s="96"/>
      <c r="F255" s="96"/>
      <c r="G255" s="96"/>
      <c r="H255" s="96"/>
      <c r="I255" s="96"/>
      <c r="J255" s="96"/>
      <c r="K255" s="96"/>
    </row>
    <row r="256" spans="1:11" ht="15" hidden="1">
      <c r="A256" s="96"/>
      <c r="B256" s="99"/>
      <c r="C256" s="98"/>
      <c r="D256" s="96"/>
      <c r="E256" s="96"/>
      <c r="F256" s="96"/>
      <c r="G256" s="96"/>
      <c r="H256" s="98"/>
      <c r="I256" s="96"/>
      <c r="J256" s="96"/>
      <c r="K256" s="96"/>
    </row>
    <row r="257" spans="1:11" ht="15" hidden="1">
      <c r="A257" s="96"/>
      <c r="B257" s="99"/>
      <c r="C257" s="98"/>
      <c r="D257" s="96"/>
      <c r="E257" s="96"/>
      <c r="F257" s="96"/>
      <c r="G257" s="96"/>
      <c r="H257" s="98"/>
      <c r="I257" s="96"/>
      <c r="J257" s="96"/>
      <c r="K257" s="96"/>
    </row>
    <row r="258" spans="1:11" ht="15" hidden="1">
      <c r="A258" s="96"/>
      <c r="B258" s="99"/>
      <c r="C258" s="98"/>
      <c r="D258" s="96"/>
      <c r="E258" s="96"/>
      <c r="F258" s="96"/>
      <c r="G258" s="96"/>
      <c r="H258" s="98"/>
      <c r="I258" s="96"/>
      <c r="J258" s="96"/>
      <c r="K258" s="96"/>
    </row>
    <row r="259" spans="1:11" ht="18.75" hidden="1">
      <c r="A259" s="157" t="s">
        <v>518</v>
      </c>
      <c r="B259" s="157"/>
      <c r="C259" s="157"/>
      <c r="D259" s="157"/>
      <c r="E259" s="157"/>
      <c r="F259" s="157"/>
      <c r="G259" s="157"/>
      <c r="H259" s="157"/>
      <c r="I259" s="157"/>
      <c r="J259" s="157"/>
      <c r="K259" s="96"/>
    </row>
    <row r="260" spans="1:11" ht="15" hidden="1">
      <c r="A260" s="96">
        <f>A200</f>
        <v>4562</v>
      </c>
      <c r="B260" s="99">
        <f>A260/10</f>
        <v>456.2</v>
      </c>
      <c r="C260" s="98">
        <f>A260</f>
        <v>4562</v>
      </c>
      <c r="D260" s="96"/>
      <c r="E260" s="96"/>
      <c r="F260" s="96"/>
      <c r="G260" s="96" t="s">
        <v>486</v>
      </c>
      <c r="H260" s="98">
        <f>C260</f>
        <v>4562</v>
      </c>
      <c r="I260" s="96" t="e">
        <f>VLOOKUP(H260,$AA$1:$AB$101,2,FALSE)</f>
        <v>#N/A</v>
      </c>
      <c r="J260" s="96" t="e">
        <f>I260</f>
        <v>#N/A</v>
      </c>
      <c r="K260" s="96"/>
    </row>
    <row r="261" spans="1:11" ht="15" hidden="1">
      <c r="A261" s="96"/>
      <c r="B261" s="99"/>
      <c r="C261" s="98"/>
      <c r="D261" s="96"/>
      <c r="E261" s="96"/>
      <c r="F261" s="96"/>
      <c r="G261" s="158" t="e">
        <f>CONCATENATE("(Rupees ",J256," ",J257," ",J258," ",J259," ",J260," Only) ")</f>
        <v>#N/A</v>
      </c>
      <c r="H261" s="158"/>
      <c r="I261" s="158"/>
      <c r="J261" s="158"/>
      <c r="K261" s="96"/>
    </row>
    <row r="262" spans="1:11" ht="15" hidden="1">
      <c r="A262" s="96"/>
      <c r="B262" s="97"/>
      <c r="C262" s="96"/>
      <c r="D262" s="96"/>
      <c r="E262" s="96"/>
      <c r="F262" s="96"/>
      <c r="G262" s="96"/>
      <c r="H262" s="96"/>
      <c r="I262" s="96"/>
      <c r="J262" s="96"/>
      <c r="K262" s="96"/>
    </row>
    <row r="263" spans="1:11" ht="15" hidden="1">
      <c r="A263" s="96"/>
      <c r="B263" s="97"/>
      <c r="C263" s="96"/>
      <c r="D263" s="96"/>
      <c r="E263" s="96"/>
      <c r="F263" s="96"/>
      <c r="G263" s="96"/>
      <c r="H263" s="96"/>
      <c r="I263" s="96"/>
      <c r="J263" s="96"/>
      <c r="K263" s="96"/>
    </row>
    <row r="264" spans="1:11" ht="15" hidden="1">
      <c r="A264" s="96"/>
      <c r="B264" s="97"/>
      <c r="C264" s="96"/>
      <c r="D264" s="96"/>
      <c r="E264" s="96"/>
      <c r="F264" s="96"/>
      <c r="G264" s="96"/>
      <c r="H264" s="96"/>
      <c r="I264" s="96"/>
      <c r="J264" s="96"/>
      <c r="K264" s="96"/>
    </row>
    <row r="265" spans="1:11" ht="15" hidden="1">
      <c r="A265" s="96"/>
      <c r="B265" s="97"/>
      <c r="C265" s="96"/>
      <c r="D265" s="96"/>
      <c r="E265" s="96"/>
      <c r="F265" s="96"/>
      <c r="G265" s="96"/>
      <c r="H265" s="96"/>
      <c r="I265" s="96"/>
      <c r="J265" s="96"/>
      <c r="K265" s="96"/>
    </row>
    <row r="266" spans="1:11" ht="15" hidden="1">
      <c r="A266" s="159" t="str">
        <f>IF(AND(A200&gt;=100000),G207,IF(AND(A200&gt;=10000,A200&lt;=99999),G222,IF(AND(A200&gt;=1000,A200&lt;=9999),G237,IF(AND(A200&gt;=100,A200&lt;=999),G249,G261))))</f>
        <v>(Rupees   Four Thousand  Five Hundred  and  Sixty Two Only) </v>
      </c>
      <c r="B266" s="159"/>
      <c r="C266" s="159"/>
      <c r="D266" s="159"/>
      <c r="E266" s="159"/>
      <c r="F266" s="159"/>
      <c r="G266" s="159"/>
      <c r="H266" s="159"/>
      <c r="I266" s="159"/>
      <c r="J266" s="159"/>
      <c r="K266" s="96"/>
    </row>
    <row r="267" spans="1:11" ht="15" hidden="1">
      <c r="A267" s="96"/>
      <c r="B267" s="97"/>
      <c r="C267" s="96"/>
      <c r="D267" s="96"/>
      <c r="E267" s="96"/>
      <c r="F267" s="96"/>
      <c r="G267" s="96"/>
      <c r="H267" s="96"/>
      <c r="I267" s="96"/>
      <c r="J267" s="96"/>
      <c r="K267" s="96"/>
    </row>
    <row r="268" spans="1:11" ht="15" hidden="1">
      <c r="A268" s="96"/>
      <c r="B268" s="97"/>
      <c r="C268" s="96"/>
      <c r="D268" s="96"/>
      <c r="E268" s="96"/>
      <c r="F268" s="96"/>
      <c r="G268" s="96"/>
      <c r="H268" s="96"/>
      <c r="I268" s="96"/>
      <c r="J268" s="96"/>
      <c r="K268" s="96"/>
    </row>
    <row r="269" spans="1:11" ht="15" hidden="1">
      <c r="A269" s="96"/>
      <c r="B269" s="97"/>
      <c r="C269" s="96"/>
      <c r="D269" s="96"/>
      <c r="E269" s="96"/>
      <c r="F269" s="96"/>
      <c r="G269" s="96"/>
      <c r="H269" s="96"/>
      <c r="I269" s="96"/>
      <c r="J269" s="96"/>
      <c r="K269" s="96"/>
    </row>
    <row r="270" spans="1:11" ht="15" hidden="1">
      <c r="A270" s="96"/>
      <c r="B270" s="97"/>
      <c r="C270" s="96"/>
      <c r="D270" s="96"/>
      <c r="E270" s="96"/>
      <c r="F270" s="96"/>
      <c r="G270" s="96"/>
      <c r="H270" s="96"/>
      <c r="I270" s="96"/>
      <c r="J270" s="96"/>
      <c r="K270" s="96"/>
    </row>
    <row r="271" spans="1:11" ht="15" hidden="1">
      <c r="A271" s="96"/>
      <c r="B271" s="97"/>
      <c r="C271" s="96"/>
      <c r="D271" s="96"/>
      <c r="E271" s="96"/>
      <c r="F271" s="96"/>
      <c r="G271" s="96"/>
      <c r="H271" s="96"/>
      <c r="I271" s="96"/>
      <c r="J271" s="96"/>
      <c r="K271" s="96"/>
    </row>
    <row r="272" spans="1:11" ht="15" hidden="1">
      <c r="A272" s="96"/>
      <c r="B272" s="97"/>
      <c r="C272" s="96"/>
      <c r="D272" s="96"/>
      <c r="E272" s="96"/>
      <c r="F272" s="96"/>
      <c r="G272" s="96"/>
      <c r="H272" s="96"/>
      <c r="I272" s="96"/>
      <c r="J272" s="96"/>
      <c r="K272" s="96"/>
    </row>
    <row r="273" spans="1:11" ht="15" hidden="1">
      <c r="A273" s="96"/>
      <c r="B273" s="97"/>
      <c r="C273" s="96"/>
      <c r="D273" s="96"/>
      <c r="E273" s="96"/>
      <c r="F273" s="96"/>
      <c r="G273" s="96"/>
      <c r="H273" s="96"/>
      <c r="I273" s="96"/>
      <c r="J273" s="96"/>
      <c r="K273" s="96"/>
    </row>
    <row r="274" spans="1:11" ht="15" hidden="1">
      <c r="A274" s="96"/>
      <c r="B274" s="97"/>
      <c r="C274" s="96"/>
      <c r="D274" s="96"/>
      <c r="E274" s="96"/>
      <c r="F274" s="96"/>
      <c r="G274" s="96"/>
      <c r="H274" s="96"/>
      <c r="I274" s="96"/>
      <c r="J274" s="96"/>
      <c r="K274" s="96"/>
    </row>
    <row r="275" spans="1:11" ht="15" hidden="1">
      <c r="A275" s="96"/>
      <c r="B275" s="97"/>
      <c r="C275" s="96"/>
      <c r="D275" s="96"/>
      <c r="E275" s="96"/>
      <c r="F275" s="96"/>
      <c r="G275" s="96"/>
      <c r="H275" s="96"/>
      <c r="I275" s="96"/>
      <c r="J275" s="96"/>
      <c r="K275" s="96"/>
    </row>
    <row r="276" spans="1:11" ht="15" hidden="1">
      <c r="A276" s="96"/>
      <c r="B276" s="97"/>
      <c r="C276" s="96"/>
      <c r="D276" s="96"/>
      <c r="E276" s="96"/>
      <c r="F276" s="96"/>
      <c r="G276" s="96"/>
      <c r="H276" s="96"/>
      <c r="I276" s="96"/>
      <c r="J276" s="96"/>
      <c r="K276" s="96"/>
    </row>
    <row r="277" spans="1:11" ht="15" hidden="1">
      <c r="A277" s="96"/>
      <c r="B277" s="97"/>
      <c r="C277" s="96"/>
      <c r="D277" s="96"/>
      <c r="E277" s="96"/>
      <c r="F277" s="96"/>
      <c r="G277" s="96"/>
      <c r="H277" s="96"/>
      <c r="I277" s="96"/>
      <c r="J277" s="96"/>
      <c r="K277" s="96"/>
    </row>
    <row r="278" spans="1:11" ht="15" hidden="1">
      <c r="A278" s="96"/>
      <c r="B278" s="97"/>
      <c r="C278" s="96"/>
      <c r="D278" s="96"/>
      <c r="E278" s="96"/>
      <c r="F278" s="96"/>
      <c r="G278" s="96"/>
      <c r="H278" s="96"/>
      <c r="I278" s="96"/>
      <c r="J278" s="96"/>
      <c r="K278" s="96"/>
    </row>
    <row r="279" spans="1:11" ht="15" hidden="1">
      <c r="A279" s="96"/>
      <c r="B279" s="97"/>
      <c r="C279" s="96"/>
      <c r="D279" s="96"/>
      <c r="E279" s="96"/>
      <c r="F279" s="96"/>
      <c r="G279" s="96"/>
      <c r="H279" s="96"/>
      <c r="I279" s="96"/>
      <c r="J279" s="96"/>
      <c r="K279" s="96"/>
    </row>
    <row r="280" spans="1:11" ht="15" hidden="1">
      <c r="A280" s="96"/>
      <c r="B280" s="97"/>
      <c r="C280" s="96"/>
      <c r="D280" s="96"/>
      <c r="E280" s="96"/>
      <c r="F280" s="96"/>
      <c r="G280" s="96"/>
      <c r="H280" s="96"/>
      <c r="I280" s="96"/>
      <c r="J280" s="96"/>
      <c r="K280" s="96"/>
    </row>
    <row r="281" spans="1:11" ht="15" hidden="1">
      <c r="A281" s="96"/>
      <c r="B281" s="97"/>
      <c r="C281" s="96"/>
      <c r="D281" s="96"/>
      <c r="E281" s="96"/>
      <c r="F281" s="96"/>
      <c r="G281" s="96"/>
      <c r="H281" s="96"/>
      <c r="I281" s="96"/>
      <c r="J281" s="96"/>
      <c r="K281" s="96"/>
    </row>
    <row r="282" spans="1:11" ht="15" hidden="1">
      <c r="A282" s="96"/>
      <c r="B282" s="97"/>
      <c r="C282" s="96"/>
      <c r="D282" s="96"/>
      <c r="E282" s="96"/>
      <c r="F282" s="96"/>
      <c r="G282" s="96"/>
      <c r="H282" s="96"/>
      <c r="I282" s="96"/>
      <c r="J282" s="96"/>
      <c r="K282" s="96"/>
    </row>
    <row r="283" spans="1:11" ht="15" hidden="1">
      <c r="A283" s="96"/>
      <c r="B283" s="97"/>
      <c r="C283" s="96"/>
      <c r="D283" s="96"/>
      <c r="E283" s="96"/>
      <c r="F283" s="96"/>
      <c r="G283" s="96"/>
      <c r="H283" s="96"/>
      <c r="I283" s="96"/>
      <c r="J283" s="96"/>
      <c r="K283" s="96"/>
    </row>
    <row r="284" spans="1:11" ht="15" hidden="1">
      <c r="A284" s="96"/>
      <c r="B284" s="97"/>
      <c r="C284" s="96"/>
      <c r="D284" s="96"/>
      <c r="E284" s="96"/>
      <c r="F284" s="96"/>
      <c r="G284" s="96"/>
      <c r="H284" s="96"/>
      <c r="I284" s="96"/>
      <c r="J284" s="96"/>
      <c r="K284" s="96"/>
    </row>
    <row r="285" spans="1:11" ht="15" hidden="1">
      <c r="A285" s="96"/>
      <c r="B285" s="97"/>
      <c r="C285" s="96"/>
      <c r="D285" s="96"/>
      <c r="E285" s="96"/>
      <c r="F285" s="96"/>
      <c r="G285" s="96"/>
      <c r="H285" s="96"/>
      <c r="I285" s="96"/>
      <c r="J285" s="96"/>
      <c r="K285" s="96"/>
    </row>
    <row r="286" spans="1:11" ht="15" hidden="1">
      <c r="A286" s="96"/>
      <c r="B286" s="97"/>
      <c r="C286" s="96"/>
      <c r="D286" s="96"/>
      <c r="E286" s="96"/>
      <c r="F286" s="96"/>
      <c r="G286" s="96"/>
      <c r="H286" s="96"/>
      <c r="I286" s="96"/>
      <c r="J286" s="96"/>
      <c r="K286" s="96"/>
    </row>
    <row r="287" spans="1:11" ht="15" hidden="1">
      <c r="A287" s="96"/>
      <c r="B287" s="97"/>
      <c r="C287" s="96"/>
      <c r="D287" s="96"/>
      <c r="E287" s="96"/>
      <c r="F287" s="96"/>
      <c r="G287" s="96"/>
      <c r="H287" s="96"/>
      <c r="I287" s="96"/>
      <c r="J287" s="96"/>
      <c r="K287" s="96"/>
    </row>
    <row r="288" spans="1:11" ht="15" hidden="1">
      <c r="A288" s="96"/>
      <c r="B288" s="97"/>
      <c r="C288" s="96"/>
      <c r="D288" s="96"/>
      <c r="E288" s="96"/>
      <c r="F288" s="96"/>
      <c r="G288" s="96"/>
      <c r="H288" s="96"/>
      <c r="I288" s="96"/>
      <c r="J288" s="96"/>
      <c r="K288" s="96"/>
    </row>
    <row r="289" spans="1:11" ht="15" hidden="1">
      <c r="A289" s="96"/>
      <c r="B289" s="97"/>
      <c r="C289" s="96"/>
      <c r="D289" s="96"/>
      <c r="E289" s="96"/>
      <c r="F289" s="96"/>
      <c r="G289" s="96"/>
      <c r="H289" s="96"/>
      <c r="I289" s="96"/>
      <c r="J289" s="96"/>
      <c r="K289" s="96"/>
    </row>
    <row r="290" spans="1:11" ht="15" hidden="1">
      <c r="A290" s="96"/>
      <c r="B290" s="97"/>
      <c r="C290" s="96"/>
      <c r="D290" s="96"/>
      <c r="E290" s="96"/>
      <c r="F290" s="96"/>
      <c r="G290" s="96"/>
      <c r="H290" s="96"/>
      <c r="I290" s="96"/>
      <c r="J290" s="96"/>
      <c r="K290" s="96"/>
    </row>
    <row r="291" spans="1:11" ht="15" hidden="1">
      <c r="A291" s="96"/>
      <c r="B291" s="97"/>
      <c r="C291" s="96"/>
      <c r="D291" s="96"/>
      <c r="E291" s="96"/>
      <c r="F291" s="96"/>
      <c r="G291" s="96"/>
      <c r="H291" s="96"/>
      <c r="I291" s="96"/>
      <c r="J291" s="96"/>
      <c r="K291" s="96"/>
    </row>
    <row r="292" spans="1:11" ht="15" hidden="1">
      <c r="A292" s="96"/>
      <c r="B292" s="97"/>
      <c r="C292" s="96"/>
      <c r="D292" s="96"/>
      <c r="E292" s="96"/>
      <c r="F292" s="96"/>
      <c r="G292" s="96"/>
      <c r="H292" s="96"/>
      <c r="I292" s="96"/>
      <c r="J292" s="96"/>
      <c r="K292" s="96"/>
    </row>
    <row r="293" spans="1:11" ht="15" hidden="1">
      <c r="A293" s="96"/>
      <c r="B293" s="97"/>
      <c r="C293" s="96"/>
      <c r="D293" s="96"/>
      <c r="E293" s="96"/>
      <c r="F293" s="96"/>
      <c r="G293" s="96"/>
      <c r="H293" s="96"/>
      <c r="I293" s="96"/>
      <c r="J293" s="96"/>
      <c r="K293" s="96"/>
    </row>
    <row r="294" spans="1:11" ht="15" hidden="1">
      <c r="A294" s="96"/>
      <c r="B294" s="97"/>
      <c r="C294" s="96"/>
      <c r="D294" s="96"/>
      <c r="E294" s="96"/>
      <c r="F294" s="96"/>
      <c r="G294" s="96"/>
      <c r="H294" s="96"/>
      <c r="I294" s="96"/>
      <c r="J294" s="96"/>
      <c r="K294" s="96"/>
    </row>
    <row r="295" spans="1:11" ht="15" hidden="1">
      <c r="A295" s="96"/>
      <c r="B295" s="97"/>
      <c r="C295" s="96"/>
      <c r="D295" s="96"/>
      <c r="E295" s="96"/>
      <c r="F295" s="96"/>
      <c r="G295" s="96"/>
      <c r="H295" s="96"/>
      <c r="I295" s="96"/>
      <c r="J295" s="96"/>
      <c r="K295" s="96"/>
    </row>
    <row r="296" spans="1:11" ht="15" hidden="1">
      <c r="A296" s="96"/>
      <c r="B296" s="97"/>
      <c r="C296" s="96"/>
      <c r="D296" s="96"/>
      <c r="E296" s="96"/>
      <c r="F296" s="96"/>
      <c r="G296" s="96"/>
      <c r="H296" s="96"/>
      <c r="I296" s="96"/>
      <c r="J296" s="96"/>
      <c r="K296" s="96"/>
    </row>
    <row r="297" spans="1:11" ht="15" hidden="1">
      <c r="A297" s="96"/>
      <c r="B297" s="97"/>
      <c r="C297" s="96"/>
      <c r="D297" s="96"/>
      <c r="E297" s="96"/>
      <c r="F297" s="96"/>
      <c r="G297" s="96"/>
      <c r="H297" s="96"/>
      <c r="I297" s="96"/>
      <c r="J297" s="96"/>
      <c r="K297" s="96"/>
    </row>
    <row r="298" spans="1:11" ht="15" hidden="1">
      <c r="A298" s="96"/>
      <c r="B298" s="97"/>
      <c r="C298" s="96"/>
      <c r="D298" s="96"/>
      <c r="E298" s="96"/>
      <c r="F298" s="96"/>
      <c r="G298" s="96"/>
      <c r="H298" s="96"/>
      <c r="I298" s="96"/>
      <c r="J298" s="96"/>
      <c r="K298" s="96"/>
    </row>
    <row r="299" spans="1:11" ht="15" hidden="1">
      <c r="A299" s="106"/>
      <c r="B299" s="107"/>
      <c r="C299" s="96"/>
      <c r="D299" s="96"/>
      <c r="E299" s="96"/>
      <c r="F299" s="96"/>
      <c r="G299" s="96"/>
      <c r="H299" s="96"/>
      <c r="I299" s="96"/>
      <c r="J299" s="96"/>
      <c r="K299" s="96"/>
    </row>
    <row r="300" spans="1:27" s="89" customFormat="1" ht="22.5" customHeight="1">
      <c r="A300" s="108">
        <v>46215</v>
      </c>
      <c r="B300" s="109" t="str">
        <f>A366</f>
        <v>(Rupees  Fourty Six Thousand  Two Hundred  and  Fifteen Only) </v>
      </c>
      <c r="C300" s="110"/>
      <c r="D300" s="110"/>
      <c r="E300" s="110"/>
      <c r="F300" s="110"/>
      <c r="G300" s="110"/>
      <c r="H300" s="110"/>
      <c r="I300" s="110"/>
      <c r="J300" s="110"/>
      <c r="K300" s="110"/>
      <c r="AA300" s="90"/>
    </row>
    <row r="301" spans="1:11" ht="18.75" hidden="1">
      <c r="A301" s="160" t="s">
        <v>466</v>
      </c>
      <c r="B301" s="160"/>
      <c r="C301" s="160"/>
      <c r="D301" s="160"/>
      <c r="E301" s="160"/>
      <c r="F301" s="160"/>
      <c r="G301" s="160"/>
      <c r="H301" s="160"/>
      <c r="I301" s="160"/>
      <c r="J301" s="160"/>
      <c r="K301" s="160"/>
    </row>
    <row r="302" spans="1:11" ht="15" hidden="1">
      <c r="A302" s="96">
        <f>A300</f>
        <v>46215</v>
      </c>
      <c r="B302" s="99">
        <f>A302/100000</f>
        <v>0.46215</v>
      </c>
      <c r="C302" s="98">
        <f>INT(B302)</f>
        <v>0</v>
      </c>
      <c r="D302" s="96"/>
      <c r="E302" s="96"/>
      <c r="F302" s="96"/>
      <c r="G302" s="96" t="s">
        <v>470</v>
      </c>
      <c r="H302" s="98">
        <f>C302</f>
        <v>0</v>
      </c>
      <c r="I302" s="96" t="str">
        <f>VLOOKUP(H302,$AA$1:$AB$10,2,FALSE)</f>
        <v>Zero</v>
      </c>
      <c r="J302" s="96" t="str">
        <f>CONCATENATE(I302," Lakhs ")</f>
        <v>Zero Lakhs </v>
      </c>
      <c r="K302" s="96"/>
    </row>
    <row r="303" spans="1:11" ht="15" hidden="1">
      <c r="A303" s="96">
        <f>A302-(C302*100000)</f>
        <v>46215</v>
      </c>
      <c r="B303" s="99">
        <f>A303/10000</f>
        <v>4.6215</v>
      </c>
      <c r="C303" s="98">
        <f>INT(B303)</f>
        <v>4</v>
      </c>
      <c r="D303" s="96"/>
      <c r="E303" s="96"/>
      <c r="F303" s="96"/>
      <c r="G303" s="96" t="s">
        <v>474</v>
      </c>
      <c r="H303" s="98">
        <f>C303</f>
        <v>4</v>
      </c>
      <c r="I303" s="96" t="str">
        <f>VLOOKUP(H303,$AA$1:$AB$10,2,FALSE)</f>
        <v>Four</v>
      </c>
      <c r="J303" s="96" t="str">
        <f>IF(AND(I303="Zero"),"",IF(AND(H303=1),VLOOKUP(H304,$AA$1:$AD$10,4,FALSE),VLOOKUP(I303,$AB$1:$AC$10,2,FALSE)))</f>
        <v>Fourty</v>
      </c>
      <c r="K303" s="96"/>
    </row>
    <row r="304" spans="1:11" ht="15" hidden="1">
      <c r="A304" s="96">
        <f>A303-(C303*10000)</f>
        <v>6215</v>
      </c>
      <c r="B304" s="99">
        <f>A304/1000</f>
        <v>6.215</v>
      </c>
      <c r="C304" s="98">
        <f>INT(B304)</f>
        <v>6</v>
      </c>
      <c r="D304" s="96"/>
      <c r="E304" s="96"/>
      <c r="F304" s="96"/>
      <c r="G304" s="96" t="s">
        <v>478</v>
      </c>
      <c r="H304" s="98">
        <f>C304</f>
        <v>6</v>
      </c>
      <c r="I304" s="96" t="str">
        <f>VLOOKUP(H304,$AA$1:$AB$10,2,FALSE)</f>
        <v>Six</v>
      </c>
      <c r="J304" s="96" t="str">
        <f>IF(AND(I304="Zero")," Thousand ",IF(AND(H303=1)," Thousand ",CONCATENATE(I304," Thousand ")))</f>
        <v>Six Thousand </v>
      </c>
      <c r="K304" s="96"/>
    </row>
    <row r="305" spans="1:11" ht="15" hidden="1">
      <c r="A305" s="96">
        <f>A304-(C304*1000)</f>
        <v>215</v>
      </c>
      <c r="B305" s="99">
        <f>A305/100</f>
        <v>2.15</v>
      </c>
      <c r="C305" s="98">
        <f>INT(B305)</f>
        <v>2</v>
      </c>
      <c r="D305" s="96"/>
      <c r="E305" s="96"/>
      <c r="F305" s="96"/>
      <c r="G305" s="96" t="s">
        <v>482</v>
      </c>
      <c r="H305" s="98">
        <f>C305</f>
        <v>2</v>
      </c>
      <c r="I305" s="96" t="str">
        <f>VLOOKUP(H305,$AA$1:$AB$10,2,FALSE)</f>
        <v>Two</v>
      </c>
      <c r="J305" s="96" t="str">
        <f>IF(I305="Zero","",CONCATENATE(I305," Hundred "))</f>
        <v>Two Hundred </v>
      </c>
      <c r="K305" s="96"/>
    </row>
    <row r="306" spans="1:11" ht="15" hidden="1">
      <c r="A306" s="96">
        <f>A305-(C305*100)</f>
        <v>15</v>
      </c>
      <c r="B306" s="99">
        <f>A306/10</f>
        <v>1.5</v>
      </c>
      <c r="C306" s="98">
        <f>A306</f>
        <v>15</v>
      </c>
      <c r="D306" s="96"/>
      <c r="E306" s="96"/>
      <c r="F306" s="96"/>
      <c r="G306" s="96" t="s">
        <v>486</v>
      </c>
      <c r="H306" s="98">
        <f>C306</f>
        <v>15</v>
      </c>
      <c r="I306" s="96" t="str">
        <f>VLOOKUP(H306,$AA$1:$AB$101,2,FALSE)</f>
        <v>Fifteen</v>
      </c>
      <c r="J306" s="96" t="str">
        <f>I306</f>
        <v>Fifteen</v>
      </c>
      <c r="K306" s="96"/>
    </row>
    <row r="307" spans="1:11" ht="15" hidden="1">
      <c r="A307" s="96"/>
      <c r="B307" s="99"/>
      <c r="C307" s="98"/>
      <c r="D307" s="96"/>
      <c r="E307" s="96"/>
      <c r="F307" s="96"/>
      <c r="G307" s="158" t="str">
        <f>CONCATENATE("(Rupees ",J302," ",J303," ",J304," ",J305," and  ",J306," Only) ")</f>
        <v>(Rupees Zero Lakhs  Fourty Six Thousand  Two Hundred  and  Fifteen Only) </v>
      </c>
      <c r="H307" s="158"/>
      <c r="I307" s="158"/>
      <c r="J307" s="158"/>
      <c r="K307" s="96"/>
    </row>
    <row r="308" spans="1:11" ht="15" hidden="1">
      <c r="A308" s="96"/>
      <c r="B308" s="99"/>
      <c r="C308" s="98"/>
      <c r="D308" s="96"/>
      <c r="E308" s="96"/>
      <c r="F308" s="96"/>
      <c r="G308" s="96"/>
      <c r="H308" s="96"/>
      <c r="I308" s="96"/>
      <c r="J308" s="96"/>
      <c r="K308" s="96"/>
    </row>
    <row r="309" spans="1:11" ht="15" hidden="1">
      <c r="A309" s="96"/>
      <c r="B309" s="99"/>
      <c r="C309" s="98"/>
      <c r="D309" s="96"/>
      <c r="E309" s="96"/>
      <c r="F309" s="96"/>
      <c r="G309" s="96"/>
      <c r="H309" s="96"/>
      <c r="I309" s="96"/>
      <c r="J309" s="96"/>
      <c r="K309" s="96"/>
    </row>
    <row r="310" spans="1:11" ht="15" hidden="1">
      <c r="A310" s="96"/>
      <c r="B310" s="99"/>
      <c r="C310" s="98"/>
      <c r="D310" s="96"/>
      <c r="E310" s="96"/>
      <c r="F310" s="96"/>
      <c r="G310" s="96"/>
      <c r="H310" s="96"/>
      <c r="I310" s="96"/>
      <c r="J310" s="96"/>
      <c r="K310" s="96"/>
    </row>
    <row r="311" spans="1:11" ht="15" hidden="1">
      <c r="A311" s="96"/>
      <c r="B311" s="99"/>
      <c r="C311" s="98"/>
      <c r="D311" s="96"/>
      <c r="E311" s="96"/>
      <c r="F311" s="96"/>
      <c r="G311" s="96"/>
      <c r="H311" s="96"/>
      <c r="I311" s="96"/>
      <c r="J311" s="96"/>
      <c r="K311" s="96"/>
    </row>
    <row r="312" spans="1:11" ht="15" hidden="1">
      <c r="A312" s="96"/>
      <c r="B312" s="99"/>
      <c r="C312" s="98"/>
      <c r="D312" s="96"/>
      <c r="E312" s="96"/>
      <c r="F312" s="96"/>
      <c r="G312" s="96"/>
      <c r="H312" s="103"/>
      <c r="I312" s="103"/>
      <c r="J312" s="103"/>
      <c r="K312" s="103"/>
    </row>
    <row r="313" spans="1:11" ht="15" hidden="1">
      <c r="A313" s="96"/>
      <c r="B313" s="99"/>
      <c r="C313" s="98"/>
      <c r="D313" s="96"/>
      <c r="E313" s="96"/>
      <c r="F313" s="96"/>
      <c r="G313" s="96"/>
      <c r="H313" s="96"/>
      <c r="I313" s="96"/>
      <c r="J313" s="96"/>
      <c r="K313" s="96"/>
    </row>
    <row r="314" spans="1:11" ht="15" hidden="1">
      <c r="A314" s="96"/>
      <c r="B314" s="99"/>
      <c r="C314" s="98"/>
      <c r="D314" s="96"/>
      <c r="E314" s="96"/>
      <c r="F314" s="96"/>
      <c r="G314" s="96"/>
      <c r="H314" s="98"/>
      <c r="I314" s="96"/>
      <c r="J314" s="96"/>
      <c r="K314" s="96"/>
    </row>
    <row r="315" spans="1:11" ht="15" hidden="1">
      <c r="A315" s="96"/>
      <c r="B315" s="99"/>
      <c r="C315" s="98"/>
      <c r="D315" s="96"/>
      <c r="E315" s="96"/>
      <c r="F315" s="96"/>
      <c r="G315" s="96"/>
      <c r="H315" s="98"/>
      <c r="I315" s="96"/>
      <c r="J315" s="96"/>
      <c r="K315" s="96"/>
    </row>
    <row r="316" spans="1:11" ht="15" hidden="1">
      <c r="A316" s="96"/>
      <c r="B316" s="99"/>
      <c r="C316" s="98"/>
      <c r="D316" s="96"/>
      <c r="E316" s="96"/>
      <c r="F316" s="96"/>
      <c r="G316" s="96"/>
      <c r="H316" s="98"/>
      <c r="I316" s="96"/>
      <c r="J316" s="96"/>
      <c r="K316" s="96"/>
    </row>
    <row r="317" spans="1:11" ht="18.75" hidden="1">
      <c r="A317" s="157" t="s">
        <v>490</v>
      </c>
      <c r="B317" s="157"/>
      <c r="C317" s="157"/>
      <c r="D317" s="157"/>
      <c r="E317" s="157"/>
      <c r="F317" s="157"/>
      <c r="G317" s="157"/>
      <c r="H317" s="157"/>
      <c r="I317" s="157"/>
      <c r="J317" s="157"/>
      <c r="K317" s="96"/>
    </row>
    <row r="318" spans="1:11" ht="15" hidden="1">
      <c r="A318" s="96">
        <f>A300</f>
        <v>46215</v>
      </c>
      <c r="B318" s="99">
        <f>A318/10000</f>
        <v>4.6215</v>
      </c>
      <c r="C318" s="98">
        <f>INT(B318)</f>
        <v>4</v>
      </c>
      <c r="D318" s="96"/>
      <c r="E318" s="96"/>
      <c r="F318" s="96"/>
      <c r="G318" s="96" t="s">
        <v>474</v>
      </c>
      <c r="H318" s="98">
        <f>C318</f>
        <v>4</v>
      </c>
      <c r="I318" s="96" t="str">
        <f>VLOOKUP(H318,$AA$1:$AB$10,2,FALSE)</f>
        <v>Four</v>
      </c>
      <c r="J318" s="96" t="str">
        <f>IF(AND(I318="Zero"),"",IF(AND(H318=1),VLOOKUP(H319,$AA$1:$AD$10,4,FALSE),VLOOKUP(I318,$AB$1:$AC$10,2,FALSE)))</f>
        <v>Fourty</v>
      </c>
      <c r="K318" s="96"/>
    </row>
    <row r="319" spans="1:11" ht="15" hidden="1">
      <c r="A319" s="96">
        <f>A318-(C318*10000)</f>
        <v>6215</v>
      </c>
      <c r="B319" s="99">
        <f>A319/1000</f>
        <v>6.215</v>
      </c>
      <c r="C319" s="98">
        <f>INT(B319)</f>
        <v>6</v>
      </c>
      <c r="D319" s="96"/>
      <c r="E319" s="96"/>
      <c r="F319" s="96"/>
      <c r="G319" s="96" t="s">
        <v>478</v>
      </c>
      <c r="H319" s="98">
        <f>C319</f>
        <v>6</v>
      </c>
      <c r="I319" s="96" t="str">
        <f>VLOOKUP(H319,$AA$1:$AB$10,2,FALSE)</f>
        <v>Six</v>
      </c>
      <c r="J319" s="96" t="str">
        <f>IF(AND(I319="Zero")," Thousand ",IF(AND(H318=1)," Thousand ",CONCATENATE(I319," Thousand ")))</f>
        <v>Six Thousand </v>
      </c>
      <c r="K319" s="96"/>
    </row>
    <row r="320" spans="1:11" ht="15" hidden="1">
      <c r="A320" s="96">
        <f>A319-(C319*1000)</f>
        <v>215</v>
      </c>
      <c r="B320" s="99">
        <f>A320/100</f>
        <v>2.15</v>
      </c>
      <c r="C320" s="98">
        <f>INT(B320)</f>
        <v>2</v>
      </c>
      <c r="D320" s="96"/>
      <c r="E320" s="96"/>
      <c r="F320" s="96"/>
      <c r="G320" s="96" t="s">
        <v>482</v>
      </c>
      <c r="H320" s="98">
        <f>C320</f>
        <v>2</v>
      </c>
      <c r="I320" s="96" t="str">
        <f>VLOOKUP(H320,$AA$1:$AB$10,2,FALSE)</f>
        <v>Two</v>
      </c>
      <c r="J320" s="96" t="str">
        <f>IF(I320="Zero","",CONCATENATE(I320," Hundred "))</f>
        <v>Two Hundred </v>
      </c>
      <c r="K320" s="96"/>
    </row>
    <row r="321" spans="1:11" ht="15" hidden="1">
      <c r="A321" s="96">
        <f>A320-(C320*100)</f>
        <v>15</v>
      </c>
      <c r="B321" s="99">
        <f>A321/10</f>
        <v>1.5</v>
      </c>
      <c r="C321" s="98">
        <f>A321</f>
        <v>15</v>
      </c>
      <c r="D321" s="96"/>
      <c r="E321" s="96"/>
      <c r="F321" s="96"/>
      <c r="G321" s="96" t="s">
        <v>486</v>
      </c>
      <c r="H321" s="98">
        <f>C321</f>
        <v>15</v>
      </c>
      <c r="I321" s="96" t="str">
        <f>VLOOKUP(H321,$AA$1:$AB$101,2,FALSE)</f>
        <v>Fifteen</v>
      </c>
      <c r="J321" s="96" t="str">
        <f>I321</f>
        <v>Fifteen</v>
      </c>
      <c r="K321" s="96"/>
    </row>
    <row r="322" spans="1:11" ht="15" hidden="1">
      <c r="A322" s="96"/>
      <c r="B322" s="99"/>
      <c r="C322" s="98"/>
      <c r="D322" s="96"/>
      <c r="E322" s="96"/>
      <c r="F322" s="96"/>
      <c r="G322" s="158" t="str">
        <f>CONCATENATE("(Rupees ",J317," ",J318," ",J319," ",J320," and  ",J321," Only) ")</f>
        <v>(Rupees  Fourty Six Thousand  Two Hundred  and  Fifteen Only) </v>
      </c>
      <c r="H322" s="158"/>
      <c r="I322" s="158"/>
      <c r="J322" s="158"/>
      <c r="K322" s="96"/>
    </row>
    <row r="323" spans="1:11" ht="15" hidden="1">
      <c r="A323" s="96"/>
      <c r="B323" s="99"/>
      <c r="C323" s="98"/>
      <c r="D323" s="96"/>
      <c r="E323" s="96"/>
      <c r="F323" s="96"/>
      <c r="G323" s="96"/>
      <c r="H323" s="98"/>
      <c r="I323" s="96"/>
      <c r="J323" s="96"/>
      <c r="K323" s="96"/>
    </row>
    <row r="324" spans="1:11" ht="15" hidden="1">
      <c r="A324" s="96"/>
      <c r="B324" s="99"/>
      <c r="C324" s="98"/>
      <c r="D324" s="96"/>
      <c r="E324" s="96"/>
      <c r="F324" s="96"/>
      <c r="G324" s="96"/>
      <c r="H324" s="98"/>
      <c r="I324" s="96"/>
      <c r="J324" s="96"/>
      <c r="K324" s="96"/>
    </row>
    <row r="325" spans="1:11" ht="15" hidden="1">
      <c r="A325" s="96"/>
      <c r="B325" s="99"/>
      <c r="C325" s="98"/>
      <c r="D325" s="96"/>
      <c r="E325" s="96"/>
      <c r="F325" s="96"/>
      <c r="G325" s="158"/>
      <c r="H325" s="158"/>
      <c r="I325" s="158"/>
      <c r="J325" s="158"/>
      <c r="K325" s="96"/>
    </row>
    <row r="326" spans="1:11" ht="15" hidden="1">
      <c r="A326" s="96"/>
      <c r="B326" s="99"/>
      <c r="C326" s="98"/>
      <c r="D326" s="96"/>
      <c r="E326" s="96"/>
      <c r="F326" s="96"/>
      <c r="G326" s="96"/>
      <c r="H326" s="98"/>
      <c r="I326" s="96"/>
      <c r="J326" s="96"/>
      <c r="K326" s="96"/>
    </row>
    <row r="327" spans="1:11" ht="15" hidden="1">
      <c r="A327" s="96"/>
      <c r="B327" s="99"/>
      <c r="C327" s="98"/>
      <c r="D327" s="96"/>
      <c r="E327" s="96"/>
      <c r="F327" s="96"/>
      <c r="G327" s="96"/>
      <c r="H327" s="98"/>
      <c r="I327" s="96"/>
      <c r="J327" s="96"/>
      <c r="K327" s="96"/>
    </row>
    <row r="328" spans="1:11" ht="15" hidden="1">
      <c r="A328" s="96"/>
      <c r="B328" s="99"/>
      <c r="C328" s="98"/>
      <c r="D328" s="96"/>
      <c r="E328" s="96"/>
      <c r="F328" s="96"/>
      <c r="G328" s="105"/>
      <c r="H328" s="105"/>
      <c r="I328" s="105"/>
      <c r="J328" s="105"/>
      <c r="K328" s="96"/>
    </row>
    <row r="329" spans="1:11" ht="15" hidden="1">
      <c r="A329" s="96"/>
      <c r="B329" s="97"/>
      <c r="C329" s="96"/>
      <c r="D329" s="96"/>
      <c r="E329" s="96"/>
      <c r="F329" s="96"/>
      <c r="G329" s="96"/>
      <c r="H329" s="96"/>
      <c r="I329" s="96"/>
      <c r="J329" s="96"/>
      <c r="K329" s="96"/>
    </row>
    <row r="330" spans="1:11" ht="15" hidden="1">
      <c r="A330" s="96"/>
      <c r="B330" s="97"/>
      <c r="C330" s="96"/>
      <c r="D330" s="96"/>
      <c r="E330" s="96"/>
      <c r="F330" s="96"/>
      <c r="G330" s="96"/>
      <c r="H330" s="96"/>
      <c r="I330" s="96"/>
      <c r="J330" s="96"/>
      <c r="K330" s="96"/>
    </row>
    <row r="331" spans="1:11" ht="15" hidden="1">
      <c r="A331" s="96"/>
      <c r="B331" s="97"/>
      <c r="C331" s="96"/>
      <c r="D331" s="96"/>
      <c r="E331" s="96"/>
      <c r="F331" s="96"/>
      <c r="G331" s="96"/>
      <c r="H331" s="96"/>
      <c r="I331" s="96"/>
      <c r="J331" s="96"/>
      <c r="K331" s="96"/>
    </row>
    <row r="332" spans="1:11" ht="15" hidden="1">
      <c r="A332" s="96"/>
      <c r="B332" s="99"/>
      <c r="C332" s="98"/>
      <c r="D332" s="96"/>
      <c r="E332" s="96"/>
      <c r="F332" s="96"/>
      <c r="G332" s="96"/>
      <c r="H332" s="98"/>
      <c r="I332" s="96"/>
      <c r="J332" s="96"/>
      <c r="K332" s="96"/>
    </row>
    <row r="333" spans="1:11" ht="18.75" hidden="1">
      <c r="A333" s="157" t="s">
        <v>505</v>
      </c>
      <c r="B333" s="157"/>
      <c r="C333" s="157"/>
      <c r="D333" s="157"/>
      <c r="E333" s="157"/>
      <c r="F333" s="157"/>
      <c r="G333" s="157"/>
      <c r="H333" s="157"/>
      <c r="I333" s="157"/>
      <c r="J333" s="157"/>
      <c r="K333" s="96"/>
    </row>
    <row r="334" spans="1:11" ht="15" hidden="1">
      <c r="A334" s="96">
        <f>A300</f>
        <v>46215</v>
      </c>
      <c r="B334" s="99">
        <f>A334/1000</f>
        <v>46.215</v>
      </c>
      <c r="C334" s="98">
        <f>INT(B334)</f>
        <v>46</v>
      </c>
      <c r="D334" s="96"/>
      <c r="E334" s="96"/>
      <c r="F334" s="96"/>
      <c r="G334" s="96" t="s">
        <v>478</v>
      </c>
      <c r="H334" s="98">
        <f>C334</f>
        <v>46</v>
      </c>
      <c r="I334" s="96" t="e">
        <f>VLOOKUP(H334,$AA$1:$AB$10,2,FALSE)</f>
        <v>#N/A</v>
      </c>
      <c r="J334" s="96" t="e">
        <f>IF(AND(I334="Zero")," Thousand ",IF(AND(H333=1)," Thousand ",CONCATENATE(I334," Thousand ")))</f>
        <v>#N/A</v>
      </c>
      <c r="K334" s="96"/>
    </row>
    <row r="335" spans="1:11" ht="15" hidden="1">
      <c r="A335" s="96">
        <f>A334-(C334*1000)</f>
        <v>215</v>
      </c>
      <c r="B335" s="99">
        <f>A335/100</f>
        <v>2.15</v>
      </c>
      <c r="C335" s="98">
        <f>INT(B335)</f>
        <v>2</v>
      </c>
      <c r="D335" s="96"/>
      <c r="E335" s="96"/>
      <c r="F335" s="96"/>
      <c r="G335" s="96" t="s">
        <v>482</v>
      </c>
      <c r="H335" s="98">
        <f>C335</f>
        <v>2</v>
      </c>
      <c r="I335" s="96" t="str">
        <f>VLOOKUP(H335,$AA$1:$AB$10,2,FALSE)</f>
        <v>Two</v>
      </c>
      <c r="J335" s="96" t="str">
        <f>IF(I335="Zero","",CONCATENATE(I335," Hundred "))</f>
        <v>Two Hundred </v>
      </c>
      <c r="K335" s="96"/>
    </row>
    <row r="336" spans="1:11" ht="15" hidden="1">
      <c r="A336" s="96">
        <f>A335-(C335*100)</f>
        <v>15</v>
      </c>
      <c r="B336" s="99">
        <f>A336/10</f>
        <v>1.5</v>
      </c>
      <c r="C336" s="98">
        <f>A336</f>
        <v>15</v>
      </c>
      <c r="D336" s="96"/>
      <c r="E336" s="96"/>
      <c r="F336" s="96"/>
      <c r="G336" s="96" t="s">
        <v>486</v>
      </c>
      <c r="H336" s="98">
        <f>C336</f>
        <v>15</v>
      </c>
      <c r="I336" s="96" t="str">
        <f>VLOOKUP(H336,$AA$1:$AB$101,2,FALSE)</f>
        <v>Fifteen</v>
      </c>
      <c r="J336" s="96" t="str">
        <f>I336</f>
        <v>Fifteen</v>
      </c>
      <c r="K336" s="96"/>
    </row>
    <row r="337" spans="1:11" ht="15" hidden="1">
      <c r="A337" s="96"/>
      <c r="B337" s="99"/>
      <c r="C337" s="98"/>
      <c r="D337" s="96"/>
      <c r="E337" s="96"/>
      <c r="F337" s="96"/>
      <c r="G337" s="158" t="e">
        <f>CONCATENATE("(Rupees ",J332," ",J333," ",J334," ",J335," and  ",J336," Only) ")</f>
        <v>#N/A</v>
      </c>
      <c r="H337" s="158"/>
      <c r="I337" s="158"/>
      <c r="J337" s="158"/>
      <c r="K337" s="96"/>
    </row>
    <row r="338" spans="1:11" ht="15" hidden="1">
      <c r="A338" s="96"/>
      <c r="B338" s="99"/>
      <c r="C338" s="98"/>
      <c r="D338" s="96"/>
      <c r="E338" s="96"/>
      <c r="F338" s="96"/>
      <c r="G338" s="158"/>
      <c r="H338" s="158"/>
      <c r="I338" s="158"/>
      <c r="J338" s="158"/>
      <c r="K338" s="96"/>
    </row>
    <row r="339" spans="1:11" ht="15" hidden="1">
      <c r="A339" s="96"/>
      <c r="B339" s="97"/>
      <c r="C339" s="96"/>
      <c r="D339" s="96"/>
      <c r="E339" s="96"/>
      <c r="F339" s="96"/>
      <c r="G339" s="96"/>
      <c r="H339" s="96"/>
      <c r="I339" s="96"/>
      <c r="J339" s="96"/>
      <c r="K339" s="96"/>
    </row>
    <row r="340" spans="1:11" ht="15" hidden="1">
      <c r="A340" s="96"/>
      <c r="B340" s="97"/>
      <c r="C340" s="96"/>
      <c r="D340" s="96"/>
      <c r="E340" s="96"/>
      <c r="F340" s="96"/>
      <c r="G340" s="96"/>
      <c r="H340" s="96"/>
      <c r="I340" s="96"/>
      <c r="J340" s="96"/>
      <c r="K340" s="96"/>
    </row>
    <row r="341" spans="1:11" ht="15" hidden="1">
      <c r="A341" s="96"/>
      <c r="B341" s="97"/>
      <c r="C341" s="96"/>
      <c r="D341" s="96"/>
      <c r="E341" s="96"/>
      <c r="F341" s="96"/>
      <c r="G341" s="96"/>
      <c r="H341" s="96"/>
      <c r="I341" s="96"/>
      <c r="J341" s="96"/>
      <c r="K341" s="96"/>
    </row>
    <row r="342" spans="1:11" ht="15" hidden="1">
      <c r="A342" s="96"/>
      <c r="B342" s="97"/>
      <c r="C342" s="96"/>
      <c r="D342" s="96"/>
      <c r="E342" s="96"/>
      <c r="F342" s="96"/>
      <c r="G342" s="96"/>
      <c r="H342" s="96"/>
      <c r="I342" s="96"/>
      <c r="J342" s="96"/>
      <c r="K342" s="96"/>
    </row>
    <row r="343" spans="1:11" ht="15" hidden="1">
      <c r="A343" s="96"/>
      <c r="B343" s="97"/>
      <c r="C343" s="96"/>
      <c r="D343" s="96"/>
      <c r="E343" s="96"/>
      <c r="F343" s="96"/>
      <c r="G343" s="96"/>
      <c r="H343" s="96"/>
      <c r="I343" s="96"/>
      <c r="J343" s="96"/>
      <c r="K343" s="96"/>
    </row>
    <row r="344" spans="1:11" ht="15" hidden="1">
      <c r="A344" s="96"/>
      <c r="B344" s="99"/>
      <c r="C344" s="98"/>
      <c r="D344" s="96"/>
      <c r="E344" s="96"/>
      <c r="F344" s="96"/>
      <c r="G344" s="96"/>
      <c r="H344" s="98"/>
      <c r="I344" s="96"/>
      <c r="J344" s="96"/>
      <c r="K344" s="96"/>
    </row>
    <row r="345" spans="1:11" ht="15" hidden="1">
      <c r="A345" s="96"/>
      <c r="B345" s="99"/>
      <c r="C345" s="98"/>
      <c r="D345" s="96"/>
      <c r="E345" s="96"/>
      <c r="F345" s="96"/>
      <c r="G345" s="96"/>
      <c r="H345" s="98"/>
      <c r="I345" s="96"/>
      <c r="J345" s="96"/>
      <c r="K345" s="96"/>
    </row>
    <row r="346" spans="1:11" ht="18.75" hidden="1">
      <c r="A346" s="157" t="s">
        <v>518</v>
      </c>
      <c r="B346" s="157"/>
      <c r="C346" s="157"/>
      <c r="D346" s="157"/>
      <c r="E346" s="157"/>
      <c r="F346" s="157"/>
      <c r="G346" s="157"/>
      <c r="H346" s="157"/>
      <c r="I346" s="157"/>
      <c r="J346" s="157"/>
      <c r="K346" s="96"/>
    </row>
    <row r="347" spans="1:11" ht="15" hidden="1">
      <c r="A347" s="96">
        <f>A300</f>
        <v>46215</v>
      </c>
      <c r="B347" s="99">
        <f>A347/100</f>
        <v>462.15</v>
      </c>
      <c r="C347" s="98">
        <f>INT(B347)</f>
        <v>462</v>
      </c>
      <c r="D347" s="96"/>
      <c r="E347" s="96"/>
      <c r="F347" s="96"/>
      <c r="G347" s="96" t="s">
        <v>482</v>
      </c>
      <c r="H347" s="98">
        <f>C347</f>
        <v>462</v>
      </c>
      <c r="I347" s="96" t="e">
        <f>VLOOKUP(H347,$AA$1:$AB$10,2,FALSE)</f>
        <v>#N/A</v>
      </c>
      <c r="J347" s="96" t="e">
        <f>IF(I347="Zero","",CONCATENATE(I347," Hundred "))</f>
        <v>#N/A</v>
      </c>
      <c r="K347" s="96"/>
    </row>
    <row r="348" spans="1:11" ht="15" hidden="1">
      <c r="A348" s="96">
        <f>A347-(C347*100)</f>
        <v>15</v>
      </c>
      <c r="B348" s="99">
        <f>A348/10</f>
        <v>1.5</v>
      </c>
      <c r="C348" s="98">
        <f>A348</f>
        <v>15</v>
      </c>
      <c r="D348" s="96"/>
      <c r="E348" s="96"/>
      <c r="F348" s="96"/>
      <c r="G348" s="96" t="s">
        <v>486</v>
      </c>
      <c r="H348" s="98">
        <f>C348</f>
        <v>15</v>
      </c>
      <c r="I348" s="96" t="str">
        <f>VLOOKUP(H348,$AA$1:$AB$101,2,FALSE)</f>
        <v>Fifteen</v>
      </c>
      <c r="J348" s="96" t="str">
        <f>I348</f>
        <v>Fifteen</v>
      </c>
      <c r="K348" s="96"/>
    </row>
    <row r="349" spans="1:11" ht="15" hidden="1">
      <c r="A349" s="96"/>
      <c r="B349" s="99"/>
      <c r="C349" s="98"/>
      <c r="D349" s="96"/>
      <c r="E349" s="96"/>
      <c r="F349" s="96"/>
      <c r="G349" s="158" t="e">
        <f>CONCATENATE("(Rupees ",J344," ",J345," ",J346," ",J347," and  ",J348," Only) ")</f>
        <v>#N/A</v>
      </c>
      <c r="H349" s="158"/>
      <c r="I349" s="158"/>
      <c r="J349" s="158"/>
      <c r="K349" s="96"/>
    </row>
    <row r="350" spans="1:11" ht="15" hidden="1">
      <c r="A350" s="96"/>
      <c r="B350" s="97"/>
      <c r="C350" s="96"/>
      <c r="D350" s="96"/>
      <c r="E350" s="96"/>
      <c r="F350" s="96"/>
      <c r="G350" s="96"/>
      <c r="H350" s="96"/>
      <c r="I350" s="96"/>
      <c r="J350" s="96"/>
      <c r="K350" s="96"/>
    </row>
    <row r="351" spans="1:11" ht="15" hidden="1">
      <c r="A351" s="96"/>
      <c r="B351" s="97"/>
      <c r="C351" s="96"/>
      <c r="D351" s="96"/>
      <c r="E351" s="96"/>
      <c r="F351" s="96"/>
      <c r="G351" s="96"/>
      <c r="H351" s="96"/>
      <c r="I351" s="96"/>
      <c r="J351" s="96"/>
      <c r="K351" s="96"/>
    </row>
    <row r="352" spans="1:11" ht="15" hidden="1">
      <c r="A352" s="96"/>
      <c r="B352" s="97"/>
      <c r="C352" s="96"/>
      <c r="D352" s="96"/>
      <c r="E352" s="96"/>
      <c r="F352" s="96"/>
      <c r="G352" s="96"/>
      <c r="H352" s="96"/>
      <c r="I352" s="96"/>
      <c r="J352" s="96"/>
      <c r="K352" s="96"/>
    </row>
    <row r="353" spans="1:11" ht="15" hidden="1">
      <c r="A353" s="96"/>
      <c r="B353" s="97"/>
      <c r="C353" s="96"/>
      <c r="D353" s="96"/>
      <c r="E353" s="96"/>
      <c r="F353" s="96"/>
      <c r="G353" s="96"/>
      <c r="H353" s="96"/>
      <c r="I353" s="96"/>
      <c r="J353" s="96"/>
      <c r="K353" s="96"/>
    </row>
    <row r="354" spans="1:11" ht="15" hidden="1">
      <c r="A354" s="96"/>
      <c r="B354" s="97"/>
      <c r="C354" s="96"/>
      <c r="D354" s="96"/>
      <c r="E354" s="96"/>
      <c r="F354" s="96"/>
      <c r="G354" s="96"/>
      <c r="H354" s="96"/>
      <c r="I354" s="96"/>
      <c r="J354" s="96"/>
      <c r="K354" s="96"/>
    </row>
    <row r="355" spans="1:11" ht="15" hidden="1">
      <c r="A355" s="96"/>
      <c r="B355" s="97"/>
      <c r="C355" s="96"/>
      <c r="D355" s="96"/>
      <c r="E355" s="96"/>
      <c r="F355" s="96"/>
      <c r="G355" s="96"/>
      <c r="H355" s="96"/>
      <c r="I355" s="96"/>
      <c r="J355" s="96"/>
      <c r="K355" s="96"/>
    </row>
    <row r="356" spans="1:11" ht="15" hidden="1">
      <c r="A356" s="96"/>
      <c r="B356" s="99"/>
      <c r="C356" s="98"/>
      <c r="D356" s="96"/>
      <c r="E356" s="96"/>
      <c r="F356" s="96"/>
      <c r="G356" s="96"/>
      <c r="H356" s="98"/>
      <c r="I356" s="96"/>
      <c r="J356" s="96"/>
      <c r="K356" s="96"/>
    </row>
    <row r="357" spans="1:11" ht="15" hidden="1">
      <c r="A357" s="96"/>
      <c r="B357" s="99"/>
      <c r="C357" s="98"/>
      <c r="D357" s="96"/>
      <c r="E357" s="96"/>
      <c r="F357" s="96"/>
      <c r="G357" s="96"/>
      <c r="H357" s="98"/>
      <c r="I357" s="96"/>
      <c r="J357" s="96"/>
      <c r="K357" s="96"/>
    </row>
    <row r="358" spans="1:11" ht="15" hidden="1">
      <c r="A358" s="96"/>
      <c r="B358" s="99"/>
      <c r="C358" s="98"/>
      <c r="D358" s="96"/>
      <c r="E358" s="96"/>
      <c r="F358" s="96"/>
      <c r="G358" s="96"/>
      <c r="H358" s="98"/>
      <c r="I358" s="96"/>
      <c r="J358" s="96"/>
      <c r="K358" s="96"/>
    </row>
    <row r="359" spans="1:11" ht="18.75" hidden="1">
      <c r="A359" s="157" t="s">
        <v>518</v>
      </c>
      <c r="B359" s="157"/>
      <c r="C359" s="157"/>
      <c r="D359" s="157"/>
      <c r="E359" s="157"/>
      <c r="F359" s="157"/>
      <c r="G359" s="157"/>
      <c r="H359" s="157"/>
      <c r="I359" s="157"/>
      <c r="J359" s="157"/>
      <c r="K359" s="96"/>
    </row>
    <row r="360" spans="1:11" ht="15" hidden="1">
      <c r="A360" s="96">
        <f>A300</f>
        <v>46215</v>
      </c>
      <c r="B360" s="99">
        <f>A360/10</f>
        <v>4621.5</v>
      </c>
      <c r="C360" s="98">
        <f>A360</f>
        <v>46215</v>
      </c>
      <c r="D360" s="96"/>
      <c r="E360" s="96"/>
      <c r="F360" s="96"/>
      <c r="G360" s="96" t="s">
        <v>486</v>
      </c>
      <c r="H360" s="98">
        <f>C360</f>
        <v>46215</v>
      </c>
      <c r="I360" s="96" t="e">
        <f>VLOOKUP(H360,$AA$1:$AB$101,2,FALSE)</f>
        <v>#N/A</v>
      </c>
      <c r="J360" s="96" t="e">
        <f>I360</f>
        <v>#N/A</v>
      </c>
      <c r="K360" s="96"/>
    </row>
    <row r="361" spans="1:11" ht="15" hidden="1">
      <c r="A361" s="96"/>
      <c r="B361" s="99"/>
      <c r="C361" s="98"/>
      <c r="D361" s="96"/>
      <c r="E361" s="96"/>
      <c r="F361" s="96"/>
      <c r="G361" s="158" t="e">
        <f>CONCATENATE("(Rupees ",J356," ",J357," ",J358," ",J359," ",J360," Only) ")</f>
        <v>#N/A</v>
      </c>
      <c r="H361" s="158"/>
      <c r="I361" s="158"/>
      <c r="J361" s="158"/>
      <c r="K361" s="96"/>
    </row>
    <row r="362" spans="1:11" ht="15" hidden="1">
      <c r="A362" s="96"/>
      <c r="B362" s="97"/>
      <c r="C362" s="96"/>
      <c r="D362" s="96"/>
      <c r="E362" s="96"/>
      <c r="F362" s="96"/>
      <c r="G362" s="96"/>
      <c r="H362" s="96"/>
      <c r="I362" s="96"/>
      <c r="J362" s="96"/>
      <c r="K362" s="96"/>
    </row>
    <row r="363" spans="1:11" ht="15" hidden="1">
      <c r="A363" s="96"/>
      <c r="B363" s="97"/>
      <c r="C363" s="96"/>
      <c r="D363" s="96"/>
      <c r="E363" s="96"/>
      <c r="F363" s="96"/>
      <c r="G363" s="96"/>
      <c r="H363" s="96"/>
      <c r="I363" s="96"/>
      <c r="J363" s="96"/>
      <c r="K363" s="96"/>
    </row>
    <row r="364" spans="1:11" ht="15" hidden="1">
      <c r="A364" s="96"/>
      <c r="B364" s="97"/>
      <c r="C364" s="96"/>
      <c r="D364" s="96"/>
      <c r="E364" s="96"/>
      <c r="F364" s="96"/>
      <c r="G364" s="96"/>
      <c r="H364" s="96"/>
      <c r="I364" s="96"/>
      <c r="J364" s="96"/>
      <c r="K364" s="96"/>
    </row>
    <row r="365" spans="1:11" ht="15" hidden="1">
      <c r="A365" s="96"/>
      <c r="B365" s="97"/>
      <c r="C365" s="96"/>
      <c r="D365" s="96"/>
      <c r="E365" s="96"/>
      <c r="F365" s="96"/>
      <c r="G365" s="96"/>
      <c r="H365" s="96"/>
      <c r="I365" s="96"/>
      <c r="J365" s="96"/>
      <c r="K365" s="96"/>
    </row>
    <row r="366" spans="1:11" ht="15" hidden="1">
      <c r="A366" s="159" t="str">
        <f>IF(AND(A300&gt;=100000),G307,IF(AND(A300&gt;=10000,A300&lt;=99999),G322,IF(AND(A300&gt;=1000,A300&lt;=9999),G337,IF(AND(A300&gt;=100,A300&lt;=999),G349,G361))))</f>
        <v>(Rupees  Fourty Six Thousand  Two Hundred  and  Fifteen Only) </v>
      </c>
      <c r="B366" s="159"/>
      <c r="C366" s="159"/>
      <c r="D366" s="159"/>
      <c r="E366" s="159"/>
      <c r="F366" s="159"/>
      <c r="G366" s="159"/>
      <c r="H366" s="159"/>
      <c r="I366" s="159"/>
      <c r="J366" s="159"/>
      <c r="K366" s="96"/>
    </row>
    <row r="367" spans="1:11" ht="15" hidden="1">
      <c r="A367" s="96"/>
      <c r="B367" s="97"/>
      <c r="C367" s="96"/>
      <c r="D367" s="96"/>
      <c r="E367" s="96"/>
      <c r="F367" s="96"/>
      <c r="G367" s="96"/>
      <c r="H367" s="96"/>
      <c r="I367" s="96"/>
      <c r="J367" s="96"/>
      <c r="K367" s="96"/>
    </row>
    <row r="368" spans="1:11" ht="15" hidden="1">
      <c r="A368" s="96"/>
      <c r="B368" s="97"/>
      <c r="C368" s="96"/>
      <c r="D368" s="96"/>
      <c r="E368" s="96"/>
      <c r="F368" s="96"/>
      <c r="G368" s="96"/>
      <c r="H368" s="96"/>
      <c r="I368" s="96"/>
      <c r="J368" s="96"/>
      <c r="K368" s="96"/>
    </row>
    <row r="369" spans="1:11" ht="15" hidden="1">
      <c r="A369" s="96"/>
      <c r="B369" s="97"/>
      <c r="C369" s="96"/>
      <c r="D369" s="96"/>
      <c r="E369" s="96"/>
      <c r="F369" s="96"/>
      <c r="G369" s="96"/>
      <c r="H369" s="96"/>
      <c r="I369" s="96"/>
      <c r="J369" s="96"/>
      <c r="K369" s="96"/>
    </row>
    <row r="370" spans="1:11" ht="15" hidden="1">
      <c r="A370" s="96"/>
      <c r="B370" s="97"/>
      <c r="C370" s="96"/>
      <c r="D370" s="96"/>
      <c r="E370" s="96"/>
      <c r="F370" s="96"/>
      <c r="G370" s="96"/>
      <c r="H370" s="96"/>
      <c r="I370" s="96"/>
      <c r="J370" s="96"/>
      <c r="K370" s="96"/>
    </row>
    <row r="371" spans="1:11" ht="15" hidden="1">
      <c r="A371" s="96"/>
      <c r="B371" s="97"/>
      <c r="C371" s="96"/>
      <c r="D371" s="96"/>
      <c r="E371" s="96"/>
      <c r="F371" s="96"/>
      <c r="G371" s="96"/>
      <c r="H371" s="96"/>
      <c r="I371" s="96"/>
      <c r="J371" s="96"/>
      <c r="K371" s="96"/>
    </row>
    <row r="372" spans="1:11" ht="15" hidden="1">
      <c r="A372" s="96"/>
      <c r="B372" s="97"/>
      <c r="C372" s="96"/>
      <c r="D372" s="96"/>
      <c r="E372" s="96"/>
      <c r="F372" s="96"/>
      <c r="G372" s="96"/>
      <c r="H372" s="96"/>
      <c r="I372" s="96"/>
      <c r="J372" s="96"/>
      <c r="K372" s="96"/>
    </row>
    <row r="373" spans="1:11" ht="15" hidden="1">
      <c r="A373" s="96"/>
      <c r="B373" s="97"/>
      <c r="C373" s="96"/>
      <c r="D373" s="96"/>
      <c r="E373" s="96"/>
      <c r="F373" s="96"/>
      <c r="G373" s="96"/>
      <c r="H373" s="96"/>
      <c r="I373" s="96"/>
      <c r="J373" s="96"/>
      <c r="K373" s="96"/>
    </row>
    <row r="374" spans="1:11" ht="15" hidden="1">
      <c r="A374" s="96"/>
      <c r="B374" s="97"/>
      <c r="C374" s="96"/>
      <c r="D374" s="96"/>
      <c r="E374" s="96"/>
      <c r="F374" s="96"/>
      <c r="G374" s="96"/>
      <c r="H374" s="96"/>
      <c r="I374" s="96"/>
      <c r="J374" s="96"/>
      <c r="K374" s="96"/>
    </row>
    <row r="375" spans="1:11" ht="15" hidden="1">
      <c r="A375" s="96"/>
      <c r="B375" s="97"/>
      <c r="C375" s="96"/>
      <c r="D375" s="96"/>
      <c r="E375" s="96"/>
      <c r="F375" s="96"/>
      <c r="G375" s="96"/>
      <c r="H375" s="96"/>
      <c r="I375" s="96"/>
      <c r="J375" s="96"/>
      <c r="K375" s="96"/>
    </row>
    <row r="376" spans="1:11" ht="15" hidden="1">
      <c r="A376" s="96"/>
      <c r="B376" s="97"/>
      <c r="C376" s="96"/>
      <c r="D376" s="96"/>
      <c r="E376" s="96"/>
      <c r="F376" s="96"/>
      <c r="G376" s="96"/>
      <c r="H376" s="96"/>
      <c r="I376" s="96"/>
      <c r="J376" s="96"/>
      <c r="K376" s="96"/>
    </row>
    <row r="377" spans="1:11" ht="15" hidden="1">
      <c r="A377" s="96"/>
      <c r="B377" s="97"/>
      <c r="C377" s="96"/>
      <c r="D377" s="96"/>
      <c r="E377" s="96"/>
      <c r="F377" s="96"/>
      <c r="G377" s="96"/>
      <c r="H377" s="96"/>
      <c r="I377" s="96"/>
      <c r="J377" s="96"/>
      <c r="K377" s="96"/>
    </row>
    <row r="378" spans="1:11" ht="15" hidden="1">
      <c r="A378" s="96"/>
      <c r="B378" s="97"/>
      <c r="C378" s="96"/>
      <c r="D378" s="96"/>
      <c r="E378" s="96"/>
      <c r="F378" s="96"/>
      <c r="G378" s="96"/>
      <c r="H378" s="96"/>
      <c r="I378" s="96"/>
      <c r="J378" s="96"/>
      <c r="K378" s="96"/>
    </row>
    <row r="379" spans="1:11" ht="15" hidden="1">
      <c r="A379" s="96"/>
      <c r="B379" s="97"/>
      <c r="C379" s="96"/>
      <c r="D379" s="96"/>
      <c r="E379" s="96"/>
      <c r="F379" s="96"/>
      <c r="G379" s="96"/>
      <c r="H379" s="96"/>
      <c r="I379" s="96"/>
      <c r="J379" s="96"/>
      <c r="K379" s="96"/>
    </row>
    <row r="380" spans="1:11" ht="15" hidden="1">
      <c r="A380" s="96"/>
      <c r="B380" s="97"/>
      <c r="C380" s="96"/>
      <c r="D380" s="96"/>
      <c r="E380" s="96"/>
      <c r="F380" s="96"/>
      <c r="G380" s="96"/>
      <c r="H380" s="96"/>
      <c r="I380" s="96"/>
      <c r="J380" s="96"/>
      <c r="K380" s="96"/>
    </row>
    <row r="381" spans="1:11" ht="15" hidden="1">
      <c r="A381" s="96"/>
      <c r="B381" s="97"/>
      <c r="C381" s="96"/>
      <c r="D381" s="96"/>
      <c r="E381" s="96"/>
      <c r="F381" s="96"/>
      <c r="G381" s="96"/>
      <c r="H381" s="96"/>
      <c r="I381" s="96"/>
      <c r="J381" s="96"/>
      <c r="K381" s="96"/>
    </row>
    <row r="382" spans="1:11" ht="15" hidden="1">
      <c r="A382" s="96"/>
      <c r="B382" s="97"/>
      <c r="C382" s="96"/>
      <c r="D382" s="96"/>
      <c r="E382" s="96"/>
      <c r="F382" s="96"/>
      <c r="G382" s="96"/>
      <c r="H382" s="96"/>
      <c r="I382" s="96"/>
      <c r="J382" s="96"/>
      <c r="K382" s="96"/>
    </row>
    <row r="383" spans="1:11" ht="15" hidden="1">
      <c r="A383" s="96"/>
      <c r="B383" s="97"/>
      <c r="C383" s="96"/>
      <c r="D383" s="96"/>
      <c r="E383" s="96"/>
      <c r="F383" s="96"/>
      <c r="G383" s="96"/>
      <c r="H383" s="96"/>
      <c r="I383" s="96"/>
      <c r="J383" s="96"/>
      <c r="K383" s="96"/>
    </row>
    <row r="384" spans="1:11" ht="15" hidden="1">
      <c r="A384" s="96"/>
      <c r="B384" s="97"/>
      <c r="C384" s="96"/>
      <c r="D384" s="96"/>
      <c r="E384" s="96"/>
      <c r="F384" s="96"/>
      <c r="G384" s="96"/>
      <c r="H384" s="96"/>
      <c r="I384" s="96"/>
      <c r="J384" s="96"/>
      <c r="K384" s="96"/>
    </row>
    <row r="385" spans="1:11" ht="15" hidden="1">
      <c r="A385" s="96"/>
      <c r="B385" s="97"/>
      <c r="C385" s="96"/>
      <c r="D385" s="96"/>
      <c r="E385" s="96"/>
      <c r="F385" s="96"/>
      <c r="G385" s="96"/>
      <c r="H385" s="96"/>
      <c r="I385" s="96"/>
      <c r="J385" s="96"/>
      <c r="K385" s="96"/>
    </row>
    <row r="386" spans="1:11" ht="15" hidden="1">
      <c r="A386" s="96"/>
      <c r="B386" s="97"/>
      <c r="C386" s="96"/>
      <c r="D386" s="96"/>
      <c r="E386" s="96"/>
      <c r="F386" s="96"/>
      <c r="G386" s="96"/>
      <c r="H386" s="96"/>
      <c r="I386" s="96"/>
      <c r="J386" s="96"/>
      <c r="K386" s="96"/>
    </row>
    <row r="387" spans="1:11" ht="15" hidden="1">
      <c r="A387" s="96"/>
      <c r="B387" s="97"/>
      <c r="C387" s="96"/>
      <c r="D387" s="96"/>
      <c r="E387" s="96"/>
      <c r="F387" s="96"/>
      <c r="G387" s="96"/>
      <c r="H387" s="96"/>
      <c r="I387" s="96"/>
      <c r="J387" s="96"/>
      <c r="K387" s="96"/>
    </row>
    <row r="388" spans="1:11" ht="15" hidden="1">
      <c r="A388" s="96"/>
      <c r="B388" s="97"/>
      <c r="C388" s="96"/>
      <c r="D388" s="96"/>
      <c r="E388" s="96"/>
      <c r="F388" s="96"/>
      <c r="G388" s="96"/>
      <c r="H388" s="96"/>
      <c r="I388" s="96"/>
      <c r="J388" s="96"/>
      <c r="K388" s="96"/>
    </row>
    <row r="389" spans="1:11" ht="15" hidden="1">
      <c r="A389" s="96"/>
      <c r="B389" s="97"/>
      <c r="C389" s="96"/>
      <c r="D389" s="96"/>
      <c r="E389" s="96"/>
      <c r="F389" s="96"/>
      <c r="G389" s="96"/>
      <c r="H389" s="96"/>
      <c r="I389" s="96"/>
      <c r="J389" s="96"/>
      <c r="K389" s="96"/>
    </row>
    <row r="390" spans="1:11" ht="15" hidden="1">
      <c r="A390" s="96"/>
      <c r="B390" s="97"/>
      <c r="C390" s="96"/>
      <c r="D390" s="96"/>
      <c r="E390" s="96"/>
      <c r="F390" s="96"/>
      <c r="G390" s="96"/>
      <c r="H390" s="96"/>
      <c r="I390" s="96"/>
      <c r="J390" s="96"/>
      <c r="K390" s="96"/>
    </row>
    <row r="391" spans="1:11" ht="15" hidden="1">
      <c r="A391" s="96"/>
      <c r="B391" s="97"/>
      <c r="C391" s="96"/>
      <c r="D391" s="96"/>
      <c r="E391" s="96"/>
      <c r="F391" s="96"/>
      <c r="G391" s="96"/>
      <c r="H391" s="96"/>
      <c r="I391" s="96"/>
      <c r="J391" s="96"/>
      <c r="K391" s="96"/>
    </row>
    <row r="392" spans="1:11" ht="15" hidden="1">
      <c r="A392" s="96"/>
      <c r="B392" s="97"/>
      <c r="C392" s="96"/>
      <c r="D392" s="96"/>
      <c r="E392" s="96"/>
      <c r="F392" s="96"/>
      <c r="G392" s="96"/>
      <c r="H392" s="96"/>
      <c r="I392" s="96"/>
      <c r="J392" s="96"/>
      <c r="K392" s="96"/>
    </row>
    <row r="393" spans="1:11" ht="15" hidden="1">
      <c r="A393" s="96"/>
      <c r="B393" s="97"/>
      <c r="C393" s="96"/>
      <c r="D393" s="96"/>
      <c r="E393" s="96"/>
      <c r="F393" s="96"/>
      <c r="G393" s="96"/>
      <c r="H393" s="96"/>
      <c r="I393" s="96"/>
      <c r="J393" s="96"/>
      <c r="K393" s="96"/>
    </row>
    <row r="394" spans="1:11" ht="15" hidden="1">
      <c r="A394" s="96"/>
      <c r="B394" s="97"/>
      <c r="C394" s="96"/>
      <c r="D394" s="96"/>
      <c r="E394" s="96"/>
      <c r="F394" s="96"/>
      <c r="G394" s="96"/>
      <c r="H394" s="96"/>
      <c r="I394" s="96"/>
      <c r="J394" s="96"/>
      <c r="K394" s="96"/>
    </row>
    <row r="395" spans="1:11" ht="15" hidden="1">
      <c r="A395" s="96"/>
      <c r="B395" s="97"/>
      <c r="C395" s="96"/>
      <c r="D395" s="96"/>
      <c r="E395" s="96"/>
      <c r="F395" s="96"/>
      <c r="G395" s="96"/>
      <c r="H395" s="96"/>
      <c r="I395" s="96"/>
      <c r="J395" s="96"/>
      <c r="K395" s="96"/>
    </row>
    <row r="396" spans="1:11" ht="15" hidden="1">
      <c r="A396" s="96"/>
      <c r="B396" s="97"/>
      <c r="C396" s="96"/>
      <c r="D396" s="96"/>
      <c r="E396" s="96"/>
      <c r="F396" s="96"/>
      <c r="G396" s="96"/>
      <c r="H396" s="96"/>
      <c r="I396" s="96"/>
      <c r="J396" s="96"/>
      <c r="K396" s="96"/>
    </row>
    <row r="397" spans="1:11" ht="15" hidden="1">
      <c r="A397" s="96"/>
      <c r="B397" s="97"/>
      <c r="C397" s="96"/>
      <c r="D397" s="96"/>
      <c r="E397" s="96"/>
      <c r="F397" s="96"/>
      <c r="G397" s="96"/>
      <c r="H397" s="96"/>
      <c r="I397" s="96"/>
      <c r="J397" s="96"/>
      <c r="K397" s="96"/>
    </row>
    <row r="398" spans="1:11" ht="15" hidden="1">
      <c r="A398" s="96"/>
      <c r="B398" s="97"/>
      <c r="C398" s="96"/>
      <c r="D398" s="96"/>
      <c r="E398" s="96"/>
      <c r="F398" s="96"/>
      <c r="G398" s="96"/>
      <c r="H398" s="96"/>
      <c r="I398" s="96"/>
      <c r="J398" s="96"/>
      <c r="K398" s="96"/>
    </row>
    <row r="399" spans="1:11" ht="15" hidden="1">
      <c r="A399" s="106"/>
      <c r="B399" s="107"/>
      <c r="C399" s="96"/>
      <c r="D399" s="96"/>
      <c r="E399" s="96"/>
      <c r="F399" s="96"/>
      <c r="G399" s="96"/>
      <c r="H399" s="96"/>
      <c r="I399" s="96"/>
      <c r="J399" s="96"/>
      <c r="K399" s="96"/>
    </row>
    <row r="400" spans="1:27" s="89" customFormat="1" ht="22.5" customHeight="1">
      <c r="A400" s="108">
        <v>4215</v>
      </c>
      <c r="B400" s="109" t="str">
        <f>A466</f>
        <v>(Rupees   Four Thousand  Two Hundred  and  Fifteen Only) </v>
      </c>
      <c r="C400" s="110"/>
      <c r="D400" s="110"/>
      <c r="E400" s="110"/>
      <c r="F400" s="110"/>
      <c r="G400" s="110"/>
      <c r="H400" s="110"/>
      <c r="I400" s="110"/>
      <c r="J400" s="110"/>
      <c r="K400" s="110"/>
      <c r="AA400" s="90"/>
    </row>
    <row r="401" spans="1:11" ht="18.75" hidden="1">
      <c r="A401" s="161" t="s">
        <v>466</v>
      </c>
      <c r="B401" s="161"/>
      <c r="C401" s="161"/>
      <c r="D401" s="161"/>
      <c r="E401" s="161"/>
      <c r="F401" s="161"/>
      <c r="G401" s="161"/>
      <c r="H401" s="161"/>
      <c r="I401" s="161"/>
      <c r="J401" s="161"/>
      <c r="K401" s="161"/>
    </row>
    <row r="402" spans="1:10" ht="15" hidden="1">
      <c r="A402" s="93">
        <f>A400</f>
        <v>4215</v>
      </c>
      <c r="B402" s="111">
        <f>A402/100000</f>
        <v>0.04215</v>
      </c>
      <c r="C402" s="112">
        <f>INT(B402)</f>
        <v>0</v>
      </c>
      <c r="G402" s="93" t="s">
        <v>470</v>
      </c>
      <c r="H402" s="112">
        <f>C402</f>
        <v>0</v>
      </c>
      <c r="I402" s="93" t="str">
        <f>VLOOKUP(H402,$AA$1:$AB$10,2,FALSE)</f>
        <v>Zero</v>
      </c>
      <c r="J402" s="93" t="str">
        <f>CONCATENATE(I402," Lakhs ")</f>
        <v>Zero Lakhs </v>
      </c>
    </row>
    <row r="403" spans="1:10" ht="15" hidden="1">
      <c r="A403" s="93">
        <f>A402-(C402*100000)</f>
        <v>4215</v>
      </c>
      <c r="B403" s="111">
        <f>A403/10000</f>
        <v>0.4215</v>
      </c>
      <c r="C403" s="112">
        <f>INT(B403)</f>
        <v>0</v>
      </c>
      <c r="G403" s="93" t="s">
        <v>474</v>
      </c>
      <c r="H403" s="112">
        <f>C403</f>
        <v>0</v>
      </c>
      <c r="I403" s="93" t="str">
        <f>VLOOKUP(H403,$AA$1:$AB$10,2,FALSE)</f>
        <v>Zero</v>
      </c>
      <c r="J403" s="93">
        <f>IF(AND(I403="Zero"),"",IF(AND(H403=1),VLOOKUP(H404,$AA$1:$AD$10,4,FALSE),VLOOKUP(I403,$AB$1:$AC$10,2,FALSE)))</f>
      </c>
    </row>
    <row r="404" spans="1:10" ht="15" hidden="1">
      <c r="A404" s="93">
        <f>A403-(C403*10000)</f>
        <v>4215</v>
      </c>
      <c r="B404" s="111">
        <f>A404/1000</f>
        <v>4.215</v>
      </c>
      <c r="C404" s="112">
        <f>INT(B404)</f>
        <v>4</v>
      </c>
      <c r="G404" s="93" t="s">
        <v>478</v>
      </c>
      <c r="H404" s="112">
        <f>C404</f>
        <v>4</v>
      </c>
      <c r="I404" s="93" t="str">
        <f>VLOOKUP(H404,$AA$1:$AB$10,2,FALSE)</f>
        <v>Four</v>
      </c>
      <c r="J404" s="93" t="str">
        <f>IF(AND(I404="Zero")," Thousand ",IF(AND(H403=1)," Thousand ",CONCATENATE(I404," Thousand ")))</f>
        <v>Four Thousand </v>
      </c>
    </row>
    <row r="405" spans="1:10" ht="15" hidden="1">
      <c r="A405" s="93">
        <f>A404-(C404*1000)</f>
        <v>215</v>
      </c>
      <c r="B405" s="111">
        <f>A405/100</f>
        <v>2.15</v>
      </c>
      <c r="C405" s="112">
        <f>INT(B405)</f>
        <v>2</v>
      </c>
      <c r="G405" s="93" t="s">
        <v>482</v>
      </c>
      <c r="H405" s="112">
        <f>C405</f>
        <v>2</v>
      </c>
      <c r="I405" s="93" t="str">
        <f>VLOOKUP(H405,$AA$1:$AB$10,2,FALSE)</f>
        <v>Two</v>
      </c>
      <c r="J405" s="93" t="str">
        <f>IF(I405="Zero","",CONCATENATE(I405," Hundred "))</f>
        <v>Two Hundred </v>
      </c>
    </row>
    <row r="406" spans="1:10" ht="15" hidden="1">
      <c r="A406" s="93">
        <f>A405-(C405*100)</f>
        <v>15</v>
      </c>
      <c r="B406" s="111">
        <f>A406/10</f>
        <v>1.5</v>
      </c>
      <c r="C406" s="112">
        <f>A406</f>
        <v>15</v>
      </c>
      <c r="G406" s="93" t="s">
        <v>486</v>
      </c>
      <c r="H406" s="112">
        <f>C406</f>
        <v>15</v>
      </c>
      <c r="I406" s="93" t="str">
        <f>VLOOKUP(H406,$AA$1:$AB$101,2,FALSE)</f>
        <v>Fifteen</v>
      </c>
      <c r="J406" s="93" t="str">
        <f>I406</f>
        <v>Fifteen</v>
      </c>
    </row>
    <row r="407" spans="2:10" ht="15" hidden="1">
      <c r="B407" s="111"/>
      <c r="C407" s="112"/>
      <c r="G407" s="162" t="str">
        <f>CONCATENATE("(Rupees ",J402," ",J403," ",J404," ",J405," and  ",J406," Only) ")</f>
        <v>(Rupees Zero Lakhs   Four Thousand  Two Hundred  and  Fifteen Only) </v>
      </c>
      <c r="H407" s="162"/>
      <c r="I407" s="162"/>
      <c r="J407" s="162"/>
    </row>
    <row r="408" spans="2:3" ht="15" hidden="1">
      <c r="B408" s="111"/>
      <c r="C408" s="112"/>
    </row>
    <row r="409" spans="2:3" ht="15" hidden="1">
      <c r="B409" s="111"/>
      <c r="C409" s="112"/>
    </row>
    <row r="410" spans="2:3" ht="15" hidden="1">
      <c r="B410" s="111"/>
      <c r="C410" s="112"/>
    </row>
    <row r="411" spans="2:3" ht="15" hidden="1">
      <c r="B411" s="111"/>
      <c r="C411" s="112"/>
    </row>
    <row r="412" spans="2:11" ht="15" hidden="1">
      <c r="B412" s="111"/>
      <c r="C412" s="112"/>
      <c r="H412" s="104"/>
      <c r="I412" s="104"/>
      <c r="J412" s="104"/>
      <c r="K412" s="104"/>
    </row>
    <row r="413" spans="2:3" ht="15" hidden="1">
      <c r="B413" s="111"/>
      <c r="C413" s="112"/>
    </row>
    <row r="414" spans="2:8" ht="15" hidden="1">
      <c r="B414" s="111"/>
      <c r="C414" s="112"/>
      <c r="H414" s="112"/>
    </row>
    <row r="415" spans="2:8" ht="15" hidden="1">
      <c r="B415" s="111"/>
      <c r="C415" s="112"/>
      <c r="H415" s="112"/>
    </row>
    <row r="416" spans="2:8" ht="15" hidden="1">
      <c r="B416" s="111"/>
      <c r="C416" s="112"/>
      <c r="H416" s="112"/>
    </row>
    <row r="417" spans="1:10" ht="18.75" hidden="1">
      <c r="A417" s="161" t="s">
        <v>490</v>
      </c>
      <c r="B417" s="161"/>
      <c r="C417" s="161"/>
      <c r="D417" s="161"/>
      <c r="E417" s="161"/>
      <c r="F417" s="161"/>
      <c r="G417" s="161"/>
      <c r="H417" s="161"/>
      <c r="I417" s="161"/>
      <c r="J417" s="161"/>
    </row>
    <row r="418" spans="1:10" ht="15" hidden="1">
      <c r="A418" s="93">
        <f>A400</f>
        <v>4215</v>
      </c>
      <c r="B418" s="111">
        <f>A418/10000</f>
        <v>0.4215</v>
      </c>
      <c r="C418" s="112">
        <f>INT(B418)</f>
        <v>0</v>
      </c>
      <c r="G418" s="93" t="s">
        <v>474</v>
      </c>
      <c r="H418" s="112">
        <f>C418</f>
        <v>0</v>
      </c>
      <c r="I418" s="93" t="str">
        <f>VLOOKUP(H418,$AA$1:$AB$10,2,FALSE)</f>
        <v>Zero</v>
      </c>
      <c r="J418" s="93">
        <f>IF(AND(I418="Zero"),"",IF(AND(H418=1),VLOOKUP(H419,$AA$1:$AD$10,4,FALSE),VLOOKUP(I418,$AB$1:$AC$10,2,FALSE)))</f>
      </c>
    </row>
    <row r="419" spans="1:10" ht="15" hidden="1">
      <c r="A419" s="93">
        <f>A418-(C418*10000)</f>
        <v>4215</v>
      </c>
      <c r="B419" s="111">
        <f>A419/1000</f>
        <v>4.215</v>
      </c>
      <c r="C419" s="112">
        <f>INT(B419)</f>
        <v>4</v>
      </c>
      <c r="G419" s="93" t="s">
        <v>478</v>
      </c>
      <c r="H419" s="112">
        <f>C419</f>
        <v>4</v>
      </c>
      <c r="I419" s="93" t="str">
        <f>VLOOKUP(H419,$AA$1:$AB$10,2,FALSE)</f>
        <v>Four</v>
      </c>
      <c r="J419" s="93" t="str">
        <f>IF(AND(I419="Zero")," Thousand ",IF(AND(H418=1)," Thousand ",CONCATENATE(I419," Thousand ")))</f>
        <v>Four Thousand </v>
      </c>
    </row>
    <row r="420" spans="1:10" ht="15" hidden="1">
      <c r="A420" s="93">
        <f>A419-(C419*1000)</f>
        <v>215</v>
      </c>
      <c r="B420" s="111">
        <f>A420/100</f>
        <v>2.15</v>
      </c>
      <c r="C420" s="112">
        <f>INT(B420)</f>
        <v>2</v>
      </c>
      <c r="G420" s="93" t="s">
        <v>482</v>
      </c>
      <c r="H420" s="112">
        <f>C420</f>
        <v>2</v>
      </c>
      <c r="I420" s="93" t="str">
        <f>VLOOKUP(H420,$AA$1:$AB$10,2,FALSE)</f>
        <v>Two</v>
      </c>
      <c r="J420" s="93" t="str">
        <f>IF(I420="Zero","",CONCATENATE(I420," Hundred "))</f>
        <v>Two Hundred </v>
      </c>
    </row>
    <row r="421" spans="1:10" ht="15" hidden="1">
      <c r="A421" s="93">
        <f>A420-(C420*100)</f>
        <v>15</v>
      </c>
      <c r="B421" s="111">
        <f>A421/10</f>
        <v>1.5</v>
      </c>
      <c r="C421" s="112">
        <f>A421</f>
        <v>15</v>
      </c>
      <c r="G421" s="93" t="s">
        <v>486</v>
      </c>
      <c r="H421" s="112">
        <f>C421</f>
        <v>15</v>
      </c>
      <c r="I421" s="93" t="str">
        <f>VLOOKUP(H421,$AA$1:$AB$101,2,FALSE)</f>
        <v>Fifteen</v>
      </c>
      <c r="J421" s="93" t="str">
        <f>I421</f>
        <v>Fifteen</v>
      </c>
    </row>
    <row r="422" spans="2:10" ht="15" hidden="1">
      <c r="B422" s="111"/>
      <c r="C422" s="112"/>
      <c r="G422" s="162" t="str">
        <f>CONCATENATE("(Rupees ",J417," ",J418," ",J419," ",J420," and  ",J421," Only) ")</f>
        <v>(Rupees   Four Thousand  Two Hundred  and  Fifteen Only) </v>
      </c>
      <c r="H422" s="162"/>
      <c r="I422" s="162"/>
      <c r="J422" s="162"/>
    </row>
    <row r="423" spans="2:8" ht="15" hidden="1">
      <c r="B423" s="111"/>
      <c r="C423" s="112"/>
      <c r="H423" s="112"/>
    </row>
    <row r="424" spans="2:8" ht="15" hidden="1">
      <c r="B424" s="111"/>
      <c r="C424" s="112"/>
      <c r="H424" s="112"/>
    </row>
    <row r="425" spans="2:10" ht="15" hidden="1">
      <c r="B425" s="111"/>
      <c r="C425" s="112"/>
      <c r="G425" s="162"/>
      <c r="H425" s="162"/>
      <c r="I425" s="162"/>
      <c r="J425" s="162"/>
    </row>
    <row r="426" spans="2:8" ht="15" hidden="1">
      <c r="B426" s="111"/>
      <c r="C426" s="112"/>
      <c r="H426" s="112"/>
    </row>
    <row r="427" spans="2:8" ht="15" hidden="1">
      <c r="B427" s="111"/>
      <c r="C427" s="112"/>
      <c r="H427" s="112"/>
    </row>
    <row r="428" spans="2:10" ht="15" hidden="1">
      <c r="B428" s="111"/>
      <c r="C428" s="112"/>
      <c r="G428" s="113"/>
      <c r="H428" s="113"/>
      <c r="I428" s="113"/>
      <c r="J428" s="113"/>
    </row>
    <row r="429" ht="15" hidden="1"/>
    <row r="430" ht="15" hidden="1"/>
    <row r="431" ht="15" hidden="1"/>
    <row r="432" spans="2:8" ht="15" hidden="1">
      <c r="B432" s="111"/>
      <c r="C432" s="112"/>
      <c r="H432" s="112"/>
    </row>
    <row r="433" spans="1:10" ht="18.75" hidden="1">
      <c r="A433" s="161" t="s">
        <v>505</v>
      </c>
      <c r="B433" s="161"/>
      <c r="C433" s="161"/>
      <c r="D433" s="161"/>
      <c r="E433" s="161"/>
      <c r="F433" s="161"/>
      <c r="G433" s="161"/>
      <c r="H433" s="161"/>
      <c r="I433" s="161"/>
      <c r="J433" s="161"/>
    </row>
    <row r="434" spans="1:10" ht="15" hidden="1">
      <c r="A434" s="93">
        <f>A400</f>
        <v>4215</v>
      </c>
      <c r="B434" s="111">
        <f>A434/1000</f>
        <v>4.215</v>
      </c>
      <c r="C434" s="112">
        <f>INT(B434)</f>
        <v>4</v>
      </c>
      <c r="G434" s="93" t="s">
        <v>478</v>
      </c>
      <c r="H434" s="112">
        <f>C434</f>
        <v>4</v>
      </c>
      <c r="I434" s="93" t="str">
        <f>VLOOKUP(H434,$AA$1:$AB$10,2,FALSE)</f>
        <v>Four</v>
      </c>
      <c r="J434" s="93" t="str">
        <f>IF(AND(I434="Zero")," Thousand ",IF(AND(H433=1)," Thousand ",CONCATENATE(I434," Thousand ")))</f>
        <v>Four Thousand </v>
      </c>
    </row>
    <row r="435" spans="1:10" ht="15" hidden="1">
      <c r="A435" s="93">
        <f>A434-(C434*1000)</f>
        <v>215</v>
      </c>
      <c r="B435" s="111">
        <f>A435/100</f>
        <v>2.15</v>
      </c>
      <c r="C435" s="112">
        <f>INT(B435)</f>
        <v>2</v>
      </c>
      <c r="G435" s="93" t="s">
        <v>482</v>
      </c>
      <c r="H435" s="112">
        <f>C435</f>
        <v>2</v>
      </c>
      <c r="I435" s="93" t="str">
        <f>VLOOKUP(H435,$AA$1:$AB$10,2,FALSE)</f>
        <v>Two</v>
      </c>
      <c r="J435" s="93" t="str">
        <f>IF(I435="Zero","",CONCATENATE(I435," Hundred "))</f>
        <v>Two Hundred </v>
      </c>
    </row>
    <row r="436" spans="1:10" ht="15" hidden="1">
      <c r="A436" s="93">
        <f>A435-(C435*100)</f>
        <v>15</v>
      </c>
      <c r="B436" s="111">
        <f>A436/10</f>
        <v>1.5</v>
      </c>
      <c r="C436" s="112">
        <f>A436</f>
        <v>15</v>
      </c>
      <c r="G436" s="93" t="s">
        <v>486</v>
      </c>
      <c r="H436" s="112">
        <f>C436</f>
        <v>15</v>
      </c>
      <c r="I436" s="93" t="str">
        <f>VLOOKUP(H436,$AA$1:$AB$101,2,FALSE)</f>
        <v>Fifteen</v>
      </c>
      <c r="J436" s="93" t="str">
        <f>I436</f>
        <v>Fifteen</v>
      </c>
    </row>
    <row r="437" spans="2:10" ht="15" hidden="1">
      <c r="B437" s="111"/>
      <c r="C437" s="112"/>
      <c r="G437" s="162" t="str">
        <f>CONCATENATE("(Rupees ",J432," ",J433," ",J434," ",J435," and  ",J436," Only) ")</f>
        <v>(Rupees   Four Thousand  Two Hundred  and  Fifteen Only) </v>
      </c>
      <c r="H437" s="162"/>
      <c r="I437" s="162"/>
      <c r="J437" s="162"/>
    </row>
    <row r="438" spans="2:10" ht="15" hidden="1">
      <c r="B438" s="111"/>
      <c r="C438" s="112"/>
      <c r="G438" s="162"/>
      <c r="H438" s="162"/>
      <c r="I438" s="162"/>
      <c r="J438" s="162"/>
    </row>
    <row r="439" ht="15" hidden="1"/>
    <row r="440" ht="15" hidden="1"/>
    <row r="441" ht="15" hidden="1"/>
    <row r="442" ht="15" hidden="1"/>
    <row r="443" ht="15" hidden="1"/>
    <row r="444" spans="2:8" ht="15" hidden="1">
      <c r="B444" s="111"/>
      <c r="C444" s="112"/>
      <c r="H444" s="112"/>
    </row>
    <row r="445" spans="2:8" ht="15" hidden="1">
      <c r="B445" s="111"/>
      <c r="C445" s="112"/>
      <c r="H445" s="112"/>
    </row>
    <row r="446" spans="1:10" ht="18.75" hidden="1">
      <c r="A446" s="161" t="s">
        <v>518</v>
      </c>
      <c r="B446" s="161"/>
      <c r="C446" s="161"/>
      <c r="D446" s="161"/>
      <c r="E446" s="161"/>
      <c r="F446" s="161"/>
      <c r="G446" s="161"/>
      <c r="H446" s="161"/>
      <c r="I446" s="161"/>
      <c r="J446" s="161"/>
    </row>
    <row r="447" spans="1:10" ht="15" hidden="1">
      <c r="A447" s="93">
        <f>A400</f>
        <v>4215</v>
      </c>
      <c r="B447" s="111">
        <f>A447/100</f>
        <v>42.15</v>
      </c>
      <c r="C447" s="112">
        <f>INT(B447)</f>
        <v>42</v>
      </c>
      <c r="G447" s="93" t="s">
        <v>482</v>
      </c>
      <c r="H447" s="112">
        <f>C447</f>
        <v>42</v>
      </c>
      <c r="I447" s="93" t="e">
        <f>VLOOKUP(H447,$AA$1:$AB$10,2,FALSE)</f>
        <v>#N/A</v>
      </c>
      <c r="J447" s="93" t="e">
        <f>IF(I447="Zero","",CONCATENATE(I447," Hundred "))</f>
        <v>#N/A</v>
      </c>
    </row>
    <row r="448" spans="1:10" ht="15" hidden="1">
      <c r="A448" s="93">
        <f>A447-(C447*100)</f>
        <v>15</v>
      </c>
      <c r="B448" s="111">
        <f>A448/10</f>
        <v>1.5</v>
      </c>
      <c r="C448" s="112">
        <f>A448</f>
        <v>15</v>
      </c>
      <c r="G448" s="93" t="s">
        <v>486</v>
      </c>
      <c r="H448" s="112">
        <f>C448</f>
        <v>15</v>
      </c>
      <c r="I448" s="93" t="str">
        <f>VLOOKUP(H448,$AA$1:$AB$101,2,FALSE)</f>
        <v>Fifteen</v>
      </c>
      <c r="J448" s="93" t="str">
        <f>I448</f>
        <v>Fifteen</v>
      </c>
    </row>
    <row r="449" spans="2:10" ht="15" hidden="1">
      <c r="B449" s="111"/>
      <c r="C449" s="112"/>
      <c r="G449" s="162" t="e">
        <f>CONCATENATE("(Rupees ",J444," ",J445," ",J446," ",J447," and  ",J448," Only) ")</f>
        <v>#N/A</v>
      </c>
      <c r="H449" s="162"/>
      <c r="I449" s="162"/>
      <c r="J449" s="162"/>
    </row>
    <row r="450" ht="15" hidden="1"/>
    <row r="451" ht="15" hidden="1"/>
    <row r="452" ht="15" hidden="1"/>
    <row r="453" ht="15" hidden="1"/>
    <row r="454" ht="15" hidden="1"/>
    <row r="455" ht="15" hidden="1"/>
    <row r="456" spans="2:8" ht="15" hidden="1">
      <c r="B456" s="111"/>
      <c r="C456" s="112"/>
      <c r="H456" s="112"/>
    </row>
    <row r="457" spans="2:8" ht="15" hidden="1">
      <c r="B457" s="111"/>
      <c r="C457" s="112"/>
      <c r="H457" s="112"/>
    </row>
    <row r="458" spans="2:8" ht="15" hidden="1">
      <c r="B458" s="111"/>
      <c r="C458" s="112"/>
      <c r="H458" s="112"/>
    </row>
    <row r="459" spans="1:10" ht="18.75" hidden="1">
      <c r="A459" s="161" t="s">
        <v>518</v>
      </c>
      <c r="B459" s="161"/>
      <c r="C459" s="161"/>
      <c r="D459" s="161"/>
      <c r="E459" s="161"/>
      <c r="F459" s="161"/>
      <c r="G459" s="161"/>
      <c r="H459" s="161"/>
      <c r="I459" s="161"/>
      <c r="J459" s="161"/>
    </row>
    <row r="460" spans="1:10" ht="15" hidden="1">
      <c r="A460" s="93">
        <f>A400</f>
        <v>4215</v>
      </c>
      <c r="B460" s="111">
        <f>A460/10</f>
        <v>421.5</v>
      </c>
      <c r="C460" s="112">
        <f>A460</f>
        <v>4215</v>
      </c>
      <c r="G460" s="93" t="s">
        <v>486</v>
      </c>
      <c r="H460" s="112">
        <f>C460</f>
        <v>4215</v>
      </c>
      <c r="I460" s="93" t="e">
        <f>VLOOKUP(H460,$AA$1:$AB$101,2,FALSE)</f>
        <v>#N/A</v>
      </c>
      <c r="J460" s="93" t="e">
        <f>I460</f>
        <v>#N/A</v>
      </c>
    </row>
    <row r="461" spans="2:10" ht="15" hidden="1">
      <c r="B461" s="111"/>
      <c r="C461" s="112"/>
      <c r="G461" s="162" t="e">
        <f>CONCATENATE("(Rupees ",J456," ",J457," ",J458," ",J459," ",J460," Only) ")</f>
        <v>#N/A</v>
      </c>
      <c r="H461" s="162"/>
      <c r="I461" s="162"/>
      <c r="J461" s="162"/>
    </row>
    <row r="462" ht="15" hidden="1"/>
    <row r="463" ht="15" hidden="1"/>
    <row r="464" ht="15" hidden="1"/>
    <row r="465" ht="15" hidden="1"/>
    <row r="466" spans="1:10" ht="15" hidden="1">
      <c r="A466" s="163" t="str">
        <f>IF(AND(A400&gt;=100000),G407,IF(AND(A400&gt;=10000,A400&lt;=99999),G422,IF(AND(A400&gt;=1000,A400&lt;=9999),G437,IF(AND(A400&gt;=100,A400&lt;=999),G449,G461))))</f>
        <v>(Rupees   Four Thousand  Two Hundred  and  Fifteen Only) </v>
      </c>
      <c r="B466" s="163"/>
      <c r="C466" s="163"/>
      <c r="D466" s="163"/>
      <c r="E466" s="163"/>
      <c r="F466" s="163"/>
      <c r="G466" s="163"/>
      <c r="H466" s="163"/>
      <c r="I466" s="163"/>
      <c r="J466" s="163"/>
    </row>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spans="1:27" s="89" customFormat="1" ht="22.5" customHeight="1">
      <c r="A500" s="108">
        <v>45005</v>
      </c>
      <c r="B500" s="109" t="str">
        <f>A566</f>
        <v>(Rupees  Fourty Five Thousand   and  Five Only) </v>
      </c>
      <c r="C500" s="110"/>
      <c r="D500" s="110"/>
      <c r="E500" s="110"/>
      <c r="F500" s="110"/>
      <c r="G500" s="110"/>
      <c r="H500" s="110"/>
      <c r="I500" s="110"/>
      <c r="J500" s="110"/>
      <c r="K500" s="110"/>
      <c r="AA500" s="90"/>
    </row>
    <row r="501" spans="1:11" ht="18.75" hidden="1">
      <c r="A501" s="161" t="s">
        <v>466</v>
      </c>
      <c r="B501" s="161"/>
      <c r="C501" s="161"/>
      <c r="D501" s="161"/>
      <c r="E501" s="161"/>
      <c r="F501" s="161"/>
      <c r="G501" s="161"/>
      <c r="H501" s="161"/>
      <c r="I501" s="161"/>
      <c r="J501" s="161"/>
      <c r="K501" s="161"/>
    </row>
    <row r="502" spans="1:10" ht="15" hidden="1">
      <c r="A502" s="93">
        <f>A500</f>
        <v>45005</v>
      </c>
      <c r="B502" s="111">
        <f>A502/100000</f>
        <v>0.45005</v>
      </c>
      <c r="C502" s="112">
        <f>INT(B502)</f>
        <v>0</v>
      </c>
      <c r="G502" s="93" t="s">
        <v>470</v>
      </c>
      <c r="H502" s="112">
        <f>C502</f>
        <v>0</v>
      </c>
      <c r="I502" s="93" t="str">
        <f>VLOOKUP(H502,$AA$1:$AB$10,2,FALSE)</f>
        <v>Zero</v>
      </c>
      <c r="J502" s="93" t="str">
        <f>CONCATENATE(I502," Lakhs ")</f>
        <v>Zero Lakhs </v>
      </c>
    </row>
    <row r="503" spans="1:10" ht="15" hidden="1">
      <c r="A503" s="93">
        <f>A502-(C502*100000)</f>
        <v>45005</v>
      </c>
      <c r="B503" s="111">
        <f>A503/10000</f>
        <v>4.5005</v>
      </c>
      <c r="C503" s="112">
        <f>INT(B503)</f>
        <v>4</v>
      </c>
      <c r="G503" s="93" t="s">
        <v>474</v>
      </c>
      <c r="H503" s="112">
        <f>C503</f>
        <v>4</v>
      </c>
      <c r="I503" s="93" t="str">
        <f>VLOOKUP(H503,$AA$1:$AB$10,2,FALSE)</f>
        <v>Four</v>
      </c>
      <c r="J503" s="93" t="str">
        <f>IF(AND(I503="Zero"),"",IF(AND(H503=1),VLOOKUP(H504,$AA$1:$AD$10,4,FALSE),VLOOKUP(I503,$AB$1:$AC$10,2,FALSE)))</f>
        <v>Fourty</v>
      </c>
    </row>
    <row r="504" spans="1:10" ht="15" hidden="1">
      <c r="A504" s="93">
        <f>A503-(C503*10000)</f>
        <v>5005</v>
      </c>
      <c r="B504" s="111">
        <f>A504/1000</f>
        <v>5.005</v>
      </c>
      <c r="C504" s="112">
        <f>INT(B504)</f>
        <v>5</v>
      </c>
      <c r="G504" s="93" t="s">
        <v>478</v>
      </c>
      <c r="H504" s="112">
        <f>C504</f>
        <v>5</v>
      </c>
      <c r="I504" s="93" t="str">
        <f>VLOOKUP(H504,$AA$1:$AB$10,2,FALSE)</f>
        <v>Five</v>
      </c>
      <c r="J504" s="93" t="str">
        <f>IF(AND(I504="Zero")," Thousand ",IF(AND(H503=1)," Thousand ",CONCATENATE(I504," Thousand ")))</f>
        <v>Five Thousand </v>
      </c>
    </row>
    <row r="505" spans="1:10" ht="15" hidden="1">
      <c r="A505" s="93">
        <f>A504-(C504*1000)</f>
        <v>5</v>
      </c>
      <c r="B505" s="111">
        <f>A505/100</f>
        <v>0.05</v>
      </c>
      <c r="C505" s="112">
        <f>INT(B505)</f>
        <v>0</v>
      </c>
      <c r="G505" s="93" t="s">
        <v>482</v>
      </c>
      <c r="H505" s="112">
        <f>C505</f>
        <v>0</v>
      </c>
      <c r="I505" s="93" t="str">
        <f>VLOOKUP(H505,$AA$1:$AB$10,2,FALSE)</f>
        <v>Zero</v>
      </c>
      <c r="J505" s="93">
        <f>IF(I505="Zero","",CONCATENATE(I505," Hundred "))</f>
      </c>
    </row>
    <row r="506" spans="1:10" ht="15" hidden="1">
      <c r="A506" s="93">
        <f>A505-(C505*100)</f>
        <v>5</v>
      </c>
      <c r="B506" s="111">
        <f>A506/10</f>
        <v>0.5</v>
      </c>
      <c r="C506" s="112">
        <f>A506</f>
        <v>5</v>
      </c>
      <c r="G506" s="93" t="s">
        <v>486</v>
      </c>
      <c r="H506" s="112">
        <f>C506</f>
        <v>5</v>
      </c>
      <c r="I506" s="93" t="str">
        <f>VLOOKUP(H506,$AA$1:$AB$101,2,FALSE)</f>
        <v>Five</v>
      </c>
      <c r="J506" s="93" t="str">
        <f>I506</f>
        <v>Five</v>
      </c>
    </row>
    <row r="507" spans="2:10" ht="15" hidden="1">
      <c r="B507" s="111"/>
      <c r="C507" s="112"/>
      <c r="G507" s="162" t="str">
        <f>CONCATENATE("(Rupees ",J502," ",J503," ",J504," ",J505," and  ",J506," Only) ")</f>
        <v>(Rupees Zero Lakhs  Fourty Five Thousand   and  Five Only) </v>
      </c>
      <c r="H507" s="162"/>
      <c r="I507" s="162"/>
      <c r="J507" s="162"/>
    </row>
    <row r="508" spans="2:3" ht="15" hidden="1">
      <c r="B508" s="111"/>
      <c r="C508" s="112"/>
    </row>
    <row r="509" spans="2:3" ht="15" hidden="1">
      <c r="B509" s="111"/>
      <c r="C509" s="112"/>
    </row>
    <row r="510" spans="2:3" ht="15" hidden="1">
      <c r="B510" s="111"/>
      <c r="C510" s="112"/>
    </row>
    <row r="511" spans="2:3" ht="15" hidden="1">
      <c r="B511" s="111"/>
      <c r="C511" s="112"/>
    </row>
    <row r="512" spans="2:11" ht="15" hidden="1">
      <c r="B512" s="111"/>
      <c r="C512" s="112"/>
      <c r="H512" s="104"/>
      <c r="I512" s="104"/>
      <c r="J512" s="104"/>
      <c r="K512" s="104"/>
    </row>
    <row r="513" spans="2:3" ht="15" hidden="1">
      <c r="B513" s="111"/>
      <c r="C513" s="112"/>
    </row>
    <row r="514" spans="2:8" ht="15" hidden="1">
      <c r="B514" s="111"/>
      <c r="C514" s="112"/>
      <c r="H514" s="112"/>
    </row>
    <row r="515" spans="2:8" ht="15" hidden="1">
      <c r="B515" s="111"/>
      <c r="C515" s="112"/>
      <c r="H515" s="112"/>
    </row>
    <row r="516" spans="2:8" ht="15" hidden="1">
      <c r="B516" s="111"/>
      <c r="C516" s="112"/>
      <c r="H516" s="112"/>
    </row>
    <row r="517" spans="1:10" ht="18.75" hidden="1">
      <c r="A517" s="161" t="s">
        <v>490</v>
      </c>
      <c r="B517" s="161"/>
      <c r="C517" s="161"/>
      <c r="D517" s="161"/>
      <c r="E517" s="161"/>
      <c r="F517" s="161"/>
      <c r="G517" s="161"/>
      <c r="H517" s="161"/>
      <c r="I517" s="161"/>
      <c r="J517" s="161"/>
    </row>
    <row r="518" spans="1:10" ht="15" hidden="1">
      <c r="A518" s="93">
        <f>A500</f>
        <v>45005</v>
      </c>
      <c r="B518" s="111">
        <f>A518/10000</f>
        <v>4.5005</v>
      </c>
      <c r="C518" s="112">
        <f>INT(B518)</f>
        <v>4</v>
      </c>
      <c r="G518" s="93" t="s">
        <v>474</v>
      </c>
      <c r="H518" s="112">
        <f>C518</f>
        <v>4</v>
      </c>
      <c r="I518" s="93" t="str">
        <f>VLOOKUP(H518,$AA$1:$AB$10,2,FALSE)</f>
        <v>Four</v>
      </c>
      <c r="J518" s="93" t="str">
        <f>IF(AND(I518="Zero"),"",IF(AND(H518=1),VLOOKUP(H519,$AA$1:$AD$10,4,FALSE),VLOOKUP(I518,$AB$1:$AC$10,2,FALSE)))</f>
        <v>Fourty</v>
      </c>
    </row>
    <row r="519" spans="1:10" ht="15" hidden="1">
      <c r="A519" s="93">
        <f>A518-(C518*10000)</f>
        <v>5005</v>
      </c>
      <c r="B519" s="111">
        <f>A519/1000</f>
        <v>5.005</v>
      </c>
      <c r="C519" s="112">
        <f>INT(B519)</f>
        <v>5</v>
      </c>
      <c r="G519" s="93" t="s">
        <v>478</v>
      </c>
      <c r="H519" s="112">
        <f>C519</f>
        <v>5</v>
      </c>
      <c r="I519" s="93" t="str">
        <f>VLOOKUP(H519,$AA$1:$AB$10,2,FALSE)</f>
        <v>Five</v>
      </c>
      <c r="J519" s="93" t="str">
        <f>IF(AND(I519="Zero")," Thousand ",IF(AND(H518=1)," Thousand ",CONCATENATE(I519," Thousand ")))</f>
        <v>Five Thousand </v>
      </c>
    </row>
    <row r="520" spans="1:10" ht="15" hidden="1">
      <c r="A520" s="93">
        <f>A519-(C519*1000)</f>
        <v>5</v>
      </c>
      <c r="B520" s="111">
        <f>A520/100</f>
        <v>0.05</v>
      </c>
      <c r="C520" s="112">
        <f>INT(B520)</f>
        <v>0</v>
      </c>
      <c r="G520" s="93" t="s">
        <v>482</v>
      </c>
      <c r="H520" s="112">
        <f>C520</f>
        <v>0</v>
      </c>
      <c r="I520" s="93" t="str">
        <f>VLOOKUP(H520,$AA$1:$AB$10,2,FALSE)</f>
        <v>Zero</v>
      </c>
      <c r="J520" s="93">
        <f>IF(I520="Zero","",CONCATENATE(I520," Hundred "))</f>
      </c>
    </row>
    <row r="521" spans="1:10" ht="15" hidden="1">
      <c r="A521" s="93">
        <f>A520-(C520*100)</f>
        <v>5</v>
      </c>
      <c r="B521" s="111">
        <f>A521/10</f>
        <v>0.5</v>
      </c>
      <c r="C521" s="112">
        <f>A521</f>
        <v>5</v>
      </c>
      <c r="G521" s="93" t="s">
        <v>486</v>
      </c>
      <c r="H521" s="112">
        <f>C521</f>
        <v>5</v>
      </c>
      <c r="I521" s="93" t="str">
        <f>VLOOKUP(H521,$AA$1:$AB$101,2,FALSE)</f>
        <v>Five</v>
      </c>
      <c r="J521" s="93" t="str">
        <f>I521</f>
        <v>Five</v>
      </c>
    </row>
    <row r="522" spans="2:10" ht="15" hidden="1">
      <c r="B522" s="111"/>
      <c r="C522" s="112"/>
      <c r="G522" s="162" t="str">
        <f>CONCATENATE("(Rupees ",J517," ",J518," ",J519," ",J520," and  ",J521," Only) ")</f>
        <v>(Rupees  Fourty Five Thousand   and  Five Only) </v>
      </c>
      <c r="H522" s="162"/>
      <c r="I522" s="162"/>
      <c r="J522" s="162"/>
    </row>
    <row r="523" spans="2:8" ht="15" hidden="1">
      <c r="B523" s="111"/>
      <c r="C523" s="112"/>
      <c r="H523" s="112"/>
    </row>
    <row r="524" spans="2:8" ht="15" hidden="1">
      <c r="B524" s="111"/>
      <c r="C524" s="112"/>
      <c r="H524" s="112"/>
    </row>
    <row r="525" spans="2:10" ht="15" hidden="1">
      <c r="B525" s="111"/>
      <c r="C525" s="112"/>
      <c r="G525" s="162"/>
      <c r="H525" s="162"/>
      <c r="I525" s="162"/>
      <c r="J525" s="162"/>
    </row>
    <row r="526" spans="2:8" ht="15" hidden="1">
      <c r="B526" s="111"/>
      <c r="C526" s="112"/>
      <c r="H526" s="112"/>
    </row>
    <row r="527" spans="2:8" ht="15" hidden="1">
      <c r="B527" s="111"/>
      <c r="C527" s="112"/>
      <c r="H527" s="112"/>
    </row>
    <row r="528" spans="2:10" ht="15" hidden="1">
      <c r="B528" s="111"/>
      <c r="C528" s="112"/>
      <c r="G528" s="113"/>
      <c r="H528" s="113"/>
      <c r="I528" s="113"/>
      <c r="J528" s="113"/>
    </row>
    <row r="529" ht="15" hidden="1"/>
    <row r="530" ht="15" hidden="1"/>
    <row r="531" ht="15" hidden="1"/>
    <row r="532" spans="2:8" ht="15" hidden="1">
      <c r="B532" s="111"/>
      <c r="C532" s="112"/>
      <c r="H532" s="112"/>
    </row>
    <row r="533" spans="1:10" ht="18.75" hidden="1">
      <c r="A533" s="161" t="s">
        <v>505</v>
      </c>
      <c r="B533" s="161"/>
      <c r="C533" s="161"/>
      <c r="D533" s="161"/>
      <c r="E533" s="161"/>
      <c r="F533" s="161"/>
      <c r="G533" s="161"/>
      <c r="H533" s="161"/>
      <c r="I533" s="161"/>
      <c r="J533" s="161"/>
    </row>
    <row r="534" spans="1:10" ht="15" hidden="1">
      <c r="A534" s="93">
        <f>A500</f>
        <v>45005</v>
      </c>
      <c r="B534" s="111">
        <f>A534/1000</f>
        <v>45.005</v>
      </c>
      <c r="C534" s="112">
        <f>INT(B534)</f>
        <v>45</v>
      </c>
      <c r="G534" s="93" t="s">
        <v>478</v>
      </c>
      <c r="H534" s="112">
        <f>C534</f>
        <v>45</v>
      </c>
      <c r="I534" s="93" t="e">
        <f>VLOOKUP(H534,$AA$1:$AB$10,2,FALSE)</f>
        <v>#N/A</v>
      </c>
      <c r="J534" s="93" t="e">
        <f>IF(AND(I534="Zero")," Thousand ",IF(AND(H533=1)," Thousand ",CONCATENATE(I534," Thousand ")))</f>
        <v>#N/A</v>
      </c>
    </row>
    <row r="535" spans="1:10" ht="15" hidden="1">
      <c r="A535" s="93">
        <f>A534-(C534*1000)</f>
        <v>5</v>
      </c>
      <c r="B535" s="111">
        <f>A535/100</f>
        <v>0.05</v>
      </c>
      <c r="C535" s="112">
        <f>INT(B535)</f>
        <v>0</v>
      </c>
      <c r="G535" s="93" t="s">
        <v>482</v>
      </c>
      <c r="H535" s="112">
        <f>C535</f>
        <v>0</v>
      </c>
      <c r="I535" s="93" t="str">
        <f>VLOOKUP(H535,$AA$1:$AB$10,2,FALSE)</f>
        <v>Zero</v>
      </c>
      <c r="J535" s="93">
        <f>IF(I535="Zero","",CONCATENATE(I535," Hundred "))</f>
      </c>
    </row>
    <row r="536" spans="1:10" ht="15" hidden="1">
      <c r="A536" s="93">
        <f>A535-(C535*100)</f>
        <v>5</v>
      </c>
      <c r="B536" s="111">
        <f>A536/10</f>
        <v>0.5</v>
      </c>
      <c r="C536" s="112">
        <f>A536</f>
        <v>5</v>
      </c>
      <c r="G536" s="93" t="s">
        <v>486</v>
      </c>
      <c r="H536" s="112">
        <f>C536</f>
        <v>5</v>
      </c>
      <c r="I536" s="93" t="str">
        <f>VLOOKUP(H536,$AA$1:$AB$101,2,FALSE)</f>
        <v>Five</v>
      </c>
      <c r="J536" s="93" t="str">
        <f>I536</f>
        <v>Five</v>
      </c>
    </row>
    <row r="537" spans="2:10" ht="15" hidden="1">
      <c r="B537" s="111"/>
      <c r="C537" s="112"/>
      <c r="G537" s="162" t="e">
        <f>CONCATENATE("(Rupees ",J532," ",J533," ",J534," ",J535," and  ",J536," Only) ")</f>
        <v>#N/A</v>
      </c>
      <c r="H537" s="162"/>
      <c r="I537" s="162"/>
      <c r="J537" s="162"/>
    </row>
    <row r="538" spans="2:10" ht="15" hidden="1">
      <c r="B538" s="111"/>
      <c r="C538" s="112"/>
      <c r="G538" s="162"/>
      <c r="H538" s="162"/>
      <c r="I538" s="162"/>
      <c r="J538" s="162"/>
    </row>
    <row r="539" ht="15" hidden="1"/>
    <row r="540" ht="15" hidden="1"/>
    <row r="541" ht="15" hidden="1"/>
    <row r="542" ht="15" hidden="1"/>
    <row r="543" ht="15" hidden="1"/>
    <row r="544" spans="2:8" ht="15" hidden="1">
      <c r="B544" s="111"/>
      <c r="C544" s="112"/>
      <c r="H544" s="112"/>
    </row>
    <row r="545" spans="2:8" ht="15" hidden="1">
      <c r="B545" s="111"/>
      <c r="C545" s="112"/>
      <c r="H545" s="112"/>
    </row>
    <row r="546" spans="1:10" ht="18.75" hidden="1">
      <c r="A546" s="161" t="s">
        <v>518</v>
      </c>
      <c r="B546" s="161"/>
      <c r="C546" s="161"/>
      <c r="D546" s="161"/>
      <c r="E546" s="161"/>
      <c r="F546" s="161"/>
      <c r="G546" s="161"/>
      <c r="H546" s="161"/>
      <c r="I546" s="161"/>
      <c r="J546" s="161"/>
    </row>
    <row r="547" spans="1:10" ht="15" hidden="1">
      <c r="A547" s="93">
        <f>A500</f>
        <v>45005</v>
      </c>
      <c r="B547" s="111">
        <f>A547/100</f>
        <v>450.05</v>
      </c>
      <c r="C547" s="112">
        <f>INT(B547)</f>
        <v>450</v>
      </c>
      <c r="G547" s="93" t="s">
        <v>482</v>
      </c>
      <c r="H547" s="112">
        <f>C547</f>
        <v>450</v>
      </c>
      <c r="I547" s="93" t="e">
        <f>VLOOKUP(H547,$AA$1:$AB$10,2,FALSE)</f>
        <v>#N/A</v>
      </c>
      <c r="J547" s="93" t="e">
        <f>IF(I547="Zero","",CONCATENATE(I547," Hundred "))</f>
        <v>#N/A</v>
      </c>
    </row>
    <row r="548" spans="1:10" ht="15" hidden="1">
      <c r="A548" s="93">
        <f>A547-(C547*100)</f>
        <v>5</v>
      </c>
      <c r="B548" s="111">
        <f>A548/10</f>
        <v>0.5</v>
      </c>
      <c r="C548" s="112">
        <f>A548</f>
        <v>5</v>
      </c>
      <c r="G548" s="93" t="s">
        <v>486</v>
      </c>
      <c r="H548" s="112">
        <f>C548</f>
        <v>5</v>
      </c>
      <c r="I548" s="93" t="str">
        <f>VLOOKUP(H548,$AA$1:$AB$101,2,FALSE)</f>
        <v>Five</v>
      </c>
      <c r="J548" s="93" t="str">
        <f>I548</f>
        <v>Five</v>
      </c>
    </row>
    <row r="549" spans="2:10" ht="15" hidden="1">
      <c r="B549" s="111"/>
      <c r="C549" s="112"/>
      <c r="G549" s="162" t="e">
        <f>CONCATENATE("(Rupees ",J544," ",J545," ",J546," ",J547," and  ",J548," Only) ")</f>
        <v>#N/A</v>
      </c>
      <c r="H549" s="162"/>
      <c r="I549" s="162"/>
      <c r="J549" s="162"/>
    </row>
    <row r="550" ht="15" hidden="1"/>
    <row r="551" ht="15" hidden="1"/>
    <row r="552" ht="15" hidden="1"/>
    <row r="553" ht="15" hidden="1"/>
    <row r="554" ht="15" hidden="1"/>
    <row r="555" ht="15" hidden="1"/>
    <row r="556" spans="2:8" ht="15" hidden="1">
      <c r="B556" s="111"/>
      <c r="C556" s="112"/>
      <c r="H556" s="112"/>
    </row>
    <row r="557" spans="2:8" ht="15" hidden="1">
      <c r="B557" s="111"/>
      <c r="C557" s="112"/>
      <c r="H557" s="112"/>
    </row>
    <row r="558" spans="2:8" ht="15" hidden="1">
      <c r="B558" s="111"/>
      <c r="C558" s="112"/>
      <c r="H558" s="112"/>
    </row>
    <row r="559" spans="1:10" ht="18.75" hidden="1">
      <c r="A559" s="161" t="s">
        <v>518</v>
      </c>
      <c r="B559" s="161"/>
      <c r="C559" s="161"/>
      <c r="D559" s="161"/>
      <c r="E559" s="161"/>
      <c r="F559" s="161"/>
      <c r="G559" s="161"/>
      <c r="H559" s="161"/>
      <c r="I559" s="161"/>
      <c r="J559" s="161"/>
    </row>
    <row r="560" spans="1:10" ht="15" hidden="1">
      <c r="A560" s="93">
        <f>A500</f>
        <v>45005</v>
      </c>
      <c r="B560" s="111">
        <f>A560/10</f>
        <v>4500.5</v>
      </c>
      <c r="C560" s="112">
        <f>A560</f>
        <v>45005</v>
      </c>
      <c r="G560" s="93" t="s">
        <v>486</v>
      </c>
      <c r="H560" s="112">
        <f>C560</f>
        <v>45005</v>
      </c>
      <c r="I560" s="93" t="e">
        <f>VLOOKUP(H560,$AA$1:$AB$101,2,FALSE)</f>
        <v>#N/A</v>
      </c>
      <c r="J560" s="93" t="e">
        <f>I560</f>
        <v>#N/A</v>
      </c>
    </row>
    <row r="561" spans="2:10" ht="15" hidden="1">
      <c r="B561" s="111"/>
      <c r="C561" s="112"/>
      <c r="G561" s="162" t="e">
        <f>CONCATENATE("(Rupees ",J556," ",J557," ",J558," ",J559," ",J560," Only) ")</f>
        <v>#N/A</v>
      </c>
      <c r="H561" s="162"/>
      <c r="I561" s="162"/>
      <c r="J561" s="162"/>
    </row>
    <row r="562" ht="15" hidden="1"/>
    <row r="563" ht="15" hidden="1"/>
    <row r="564" ht="15" hidden="1"/>
    <row r="565" ht="15" hidden="1"/>
    <row r="566" spans="1:10" ht="15" hidden="1">
      <c r="A566" s="163" t="str">
        <f>IF(AND(A500&gt;=100000),G507,IF(AND(A500&gt;=10000,A500&lt;=99999),G522,IF(AND(A500&gt;=1000,A500&lt;=9999),G537,IF(AND(A500&gt;=100,A500&lt;=999),G549,G561))))</f>
        <v>(Rupees  Fourty Five Thousand   and  Five Only) </v>
      </c>
      <c r="B566" s="163"/>
      <c r="C566" s="163"/>
      <c r="D566" s="163"/>
      <c r="E566" s="163"/>
      <c r="F566" s="163"/>
      <c r="G566" s="163"/>
      <c r="H566" s="163"/>
      <c r="I566" s="163"/>
      <c r="J566" s="163"/>
    </row>
    <row r="567" ht="15"/>
  </sheetData>
  <sheetProtection password="E9B8" sheet="1" objects="1" scenarios="1"/>
  <mergeCells count="78">
    <mergeCell ref="G538:J538"/>
    <mergeCell ref="A546:J546"/>
    <mergeCell ref="G549:J549"/>
    <mergeCell ref="A559:J559"/>
    <mergeCell ref="G561:J561"/>
    <mergeCell ref="A566:J566"/>
    <mergeCell ref="G507:J507"/>
    <mergeCell ref="A517:J517"/>
    <mergeCell ref="G522:J522"/>
    <mergeCell ref="G525:J525"/>
    <mergeCell ref="A533:J533"/>
    <mergeCell ref="G537:J537"/>
    <mergeCell ref="A446:J446"/>
    <mergeCell ref="G449:J449"/>
    <mergeCell ref="A459:J459"/>
    <mergeCell ref="G461:J461"/>
    <mergeCell ref="A466:J466"/>
    <mergeCell ref="A501:K501"/>
    <mergeCell ref="A417:J417"/>
    <mergeCell ref="G422:J422"/>
    <mergeCell ref="G425:J425"/>
    <mergeCell ref="A433:J433"/>
    <mergeCell ref="G437:J437"/>
    <mergeCell ref="G438:J438"/>
    <mergeCell ref="G349:J349"/>
    <mergeCell ref="A359:J359"/>
    <mergeCell ref="G361:J361"/>
    <mergeCell ref="A366:J366"/>
    <mergeCell ref="A401:K401"/>
    <mergeCell ref="G407:J407"/>
    <mergeCell ref="G322:J322"/>
    <mergeCell ref="G325:J325"/>
    <mergeCell ref="A333:J333"/>
    <mergeCell ref="G337:J337"/>
    <mergeCell ref="G338:J338"/>
    <mergeCell ref="A346:J346"/>
    <mergeCell ref="A259:J259"/>
    <mergeCell ref="G261:J261"/>
    <mergeCell ref="A266:J266"/>
    <mergeCell ref="A301:K301"/>
    <mergeCell ref="G307:J307"/>
    <mergeCell ref="A317:J317"/>
    <mergeCell ref="G225:J225"/>
    <mergeCell ref="A233:J233"/>
    <mergeCell ref="G237:J237"/>
    <mergeCell ref="G238:J238"/>
    <mergeCell ref="A246:J246"/>
    <mergeCell ref="G249:J249"/>
    <mergeCell ref="G161:J161"/>
    <mergeCell ref="A166:J166"/>
    <mergeCell ref="A201:K201"/>
    <mergeCell ref="G207:J207"/>
    <mergeCell ref="A217:J217"/>
    <mergeCell ref="G222:J222"/>
    <mergeCell ref="A133:J133"/>
    <mergeCell ref="G137:J137"/>
    <mergeCell ref="G138:J138"/>
    <mergeCell ref="A146:J146"/>
    <mergeCell ref="G149:J149"/>
    <mergeCell ref="A159:J159"/>
    <mergeCell ref="A70:J70"/>
    <mergeCell ref="A101:K101"/>
    <mergeCell ref="G107:J107"/>
    <mergeCell ref="A117:J117"/>
    <mergeCell ref="G122:J122"/>
    <mergeCell ref="G125:J125"/>
    <mergeCell ref="G41:J41"/>
    <mergeCell ref="G42:J42"/>
    <mergeCell ref="A50:J50"/>
    <mergeCell ref="G53:J53"/>
    <mergeCell ref="A63:J63"/>
    <mergeCell ref="G65:J65"/>
    <mergeCell ref="A5:K5"/>
    <mergeCell ref="G11:J11"/>
    <mergeCell ref="A21:J21"/>
    <mergeCell ref="G26:J26"/>
    <mergeCell ref="G29:J29"/>
    <mergeCell ref="A37:J37"/>
  </mergeCells>
  <printOptions/>
  <pageMargins left="0.7" right="0.7" top="0.75" bottom="0.75" header="0.3" footer="0.3"/>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AZ160"/>
  <sheetViews>
    <sheetView zoomScalePageLayoutView="0" workbookViewId="0" topLeftCell="A771">
      <selection activeCell="F776" sqref="F776"/>
    </sheetView>
  </sheetViews>
  <sheetFormatPr defaultColWidth="9.140625" defaultRowHeight="24.75" customHeight="1"/>
  <cols>
    <col min="1" max="1" width="6.140625" style="52" customWidth="1"/>
    <col min="2" max="2" width="26.140625" style="52" customWidth="1"/>
    <col min="3" max="3" width="12.28125" style="52" customWidth="1"/>
    <col min="4" max="4" width="21.140625" style="52" customWidth="1"/>
    <col min="5" max="5" width="9.140625" style="52" customWidth="1"/>
    <col min="6" max="6" width="15.8515625" style="52" customWidth="1"/>
    <col min="7" max="12" width="9.140625" style="52" customWidth="1"/>
    <col min="13" max="13" width="49.8515625" style="52" customWidth="1"/>
    <col min="14" max="14" width="9.140625" style="52" customWidth="1"/>
    <col min="15" max="16" width="14.140625" style="53" customWidth="1"/>
    <col min="17" max="17" width="28.140625" style="53" customWidth="1"/>
    <col min="18" max="18" width="19.8515625" style="53" customWidth="1"/>
    <col min="19" max="19" width="21.7109375" style="53" customWidth="1"/>
    <col min="20" max="20" width="33.140625" style="53" customWidth="1"/>
    <col min="21" max="21" width="24.28125" style="53" customWidth="1"/>
    <col min="22" max="22" width="14.140625" style="53" customWidth="1"/>
    <col min="23" max="23" width="16.140625" style="54" customWidth="1"/>
    <col min="24" max="25" width="14.140625" style="55" customWidth="1"/>
    <col min="26" max="26" width="18.7109375" style="55" customWidth="1"/>
    <col min="27" max="28" width="14.140625" style="53" customWidth="1"/>
    <col min="29" max="29" width="25.28125" style="53" customWidth="1"/>
    <col min="30" max="58" width="14.140625" style="53" customWidth="1"/>
    <col min="59" max="16384" width="9.140625" style="52" customWidth="1"/>
  </cols>
  <sheetData>
    <row r="1" spans="1:33" ht="24.75" customHeight="1" hidden="1">
      <c r="A1" s="165" t="s">
        <v>16</v>
      </c>
      <c r="B1" s="165"/>
      <c r="C1" s="168" t="s">
        <v>17</v>
      </c>
      <c r="D1" s="168"/>
      <c r="E1" s="169" t="s">
        <v>18</v>
      </c>
      <c r="F1" s="169"/>
      <c r="G1" s="50"/>
      <c r="H1" s="50"/>
      <c r="I1" s="171" t="s">
        <v>19</v>
      </c>
      <c r="J1" s="171"/>
      <c r="L1" s="167" t="s">
        <v>269</v>
      </c>
      <c r="M1" s="167"/>
      <c r="AF1" s="56"/>
      <c r="AG1" s="57"/>
    </row>
    <row r="2" spans="1:27" ht="24.75" customHeight="1" hidden="1">
      <c r="A2" s="47">
        <v>1</v>
      </c>
      <c r="B2" s="1" t="s">
        <v>20</v>
      </c>
      <c r="C2" s="48">
        <v>1</v>
      </c>
      <c r="D2" s="2" t="s">
        <v>21</v>
      </c>
      <c r="E2" s="49">
        <v>1</v>
      </c>
      <c r="F2" s="58" t="s">
        <v>22</v>
      </c>
      <c r="G2" s="59">
        <v>1</v>
      </c>
      <c r="H2" s="59" t="s">
        <v>23</v>
      </c>
      <c r="I2" s="51">
        <v>1</v>
      </c>
      <c r="J2" s="51">
        <v>6700</v>
      </c>
      <c r="L2" s="60">
        <v>1</v>
      </c>
      <c r="M2" s="61" t="s">
        <v>150</v>
      </c>
      <c r="O2" s="53" t="s">
        <v>299</v>
      </c>
      <c r="Q2" s="53" t="s">
        <v>1</v>
      </c>
      <c r="R2" s="53" t="s">
        <v>2</v>
      </c>
      <c r="S2" s="53" t="s">
        <v>300</v>
      </c>
      <c r="T2" s="53" t="s">
        <v>4</v>
      </c>
      <c r="U2" s="53" t="s">
        <v>5</v>
      </c>
      <c r="V2" s="53" t="s">
        <v>301</v>
      </c>
      <c r="W2" s="54" t="s">
        <v>302</v>
      </c>
      <c r="X2" s="55" t="s">
        <v>303</v>
      </c>
      <c r="Y2" s="55" t="s">
        <v>304</v>
      </c>
      <c r="Z2" s="55" t="s">
        <v>305</v>
      </c>
      <c r="AA2" s="53" t="s">
        <v>330</v>
      </c>
    </row>
    <row r="3" spans="1:27" ht="24.75" customHeight="1" hidden="1">
      <c r="A3" s="47">
        <v>2</v>
      </c>
      <c r="B3" s="1" t="s">
        <v>24</v>
      </c>
      <c r="C3" s="48">
        <v>2</v>
      </c>
      <c r="D3" s="2" t="s">
        <v>25</v>
      </c>
      <c r="E3" s="49">
        <v>2</v>
      </c>
      <c r="F3" s="58" t="s">
        <v>26</v>
      </c>
      <c r="G3" s="59">
        <v>2</v>
      </c>
      <c r="H3" s="59" t="s">
        <v>27</v>
      </c>
      <c r="I3" s="51">
        <v>2</v>
      </c>
      <c r="J3" s="51">
        <v>6900</v>
      </c>
      <c r="L3" s="60">
        <v>2</v>
      </c>
      <c r="M3" s="61" t="s">
        <v>151</v>
      </c>
      <c r="O3" s="53" t="str">
        <f>VLOOKUP(MAIN!B3,C61:D63,2,FALSE)</f>
        <v>Sri.</v>
      </c>
      <c r="P3" s="53" t="str">
        <f>IF(MAIN!D3="","",MAIN!D3)</f>
        <v> G.VENKATESWARLU</v>
      </c>
      <c r="Q3" s="53" t="str">
        <f>CONCATENATE(O3," ",P3)</f>
        <v>Sri.  G.VENKATESWARLU</v>
      </c>
      <c r="R3" s="53" t="str">
        <f>VLOOKUP(MAIN!B4,K!A2:B50,2,FALSE)</f>
        <v>School Assistant</v>
      </c>
      <c r="S3" s="53" t="str">
        <f>IF(MAIN!B5="","",MAIN!B5)</f>
        <v>ZPHS KAVUR</v>
      </c>
      <c r="T3" s="53" t="str">
        <f>IF(MAIN!B6="","",CONCATENATE(MAIN!B6," Mandal"))</f>
        <v>CHILAKALURIPET Mandal</v>
      </c>
      <c r="U3" s="53" t="str">
        <f>VLOOKUP(MAIN!B7,C2:D24,2,FALSE)</f>
        <v>Hyderabad District</v>
      </c>
      <c r="V3" s="53" t="str">
        <f>VLOOKUP(MAIN!B8,K!C28:D59,2,FALSE)</f>
        <v>14860-39540</v>
      </c>
      <c r="W3" s="54">
        <f>VLOOKUP(MAIN!B9,I2:J75,2,FALSE)</f>
        <v>14860</v>
      </c>
      <c r="X3" s="55" t="str">
        <f>IF(MAIN!B10="","",MAIN!B10)</f>
        <v>H.No. 16-1-178/A/9</v>
      </c>
      <c r="Y3" s="55" t="str">
        <f>IF(MAIN!B11="","",MAIN!B11)</f>
        <v>Hari Puri Colony</v>
      </c>
      <c r="Z3" s="55" t="str">
        <f>IF(MAIN!B12="","",MAIN!B12)</f>
        <v>Hyderabad</v>
      </c>
      <c r="AA3" s="53" t="str">
        <f>IF(MAIN!E13="","",CONCATENATE("PIN -  ",MAIN!E13))</f>
        <v>PIN -  500072</v>
      </c>
    </row>
    <row r="4" spans="1:22" ht="24.75" customHeight="1" hidden="1">
      <c r="A4" s="47">
        <v>3</v>
      </c>
      <c r="B4" s="1" t="s">
        <v>28</v>
      </c>
      <c r="C4" s="48">
        <v>3</v>
      </c>
      <c r="D4" s="2" t="s">
        <v>29</v>
      </c>
      <c r="E4" s="50"/>
      <c r="F4" s="62"/>
      <c r="G4" s="50"/>
      <c r="H4" s="50"/>
      <c r="I4" s="51">
        <v>3</v>
      </c>
      <c r="J4" s="51">
        <v>7100</v>
      </c>
      <c r="L4" s="60">
        <v>3</v>
      </c>
      <c r="M4" s="61" t="s">
        <v>152</v>
      </c>
      <c r="U4" s="53" t="str">
        <f>VLOOKUP(MAIN!B7,A101:C123,3,FALSE)</f>
        <v>Hyderabad</v>
      </c>
      <c r="V4" s="53" t="str">
        <f>CONCATENATE(V3,"  /  ",W3)</f>
        <v>14860-39540  /  14860</v>
      </c>
    </row>
    <row r="5" spans="1:13" ht="24.75" customHeight="1" hidden="1">
      <c r="A5" s="47">
        <v>4</v>
      </c>
      <c r="B5" s="1" t="s">
        <v>30</v>
      </c>
      <c r="C5" s="48">
        <v>4</v>
      </c>
      <c r="D5" s="2" t="s">
        <v>31</v>
      </c>
      <c r="E5" s="170" t="s">
        <v>32</v>
      </c>
      <c r="F5" s="170"/>
      <c r="G5" s="168" t="s">
        <v>33</v>
      </c>
      <c r="H5" s="168"/>
      <c r="I5" s="51">
        <v>4</v>
      </c>
      <c r="J5" s="51">
        <v>7300</v>
      </c>
      <c r="L5" s="60">
        <v>4</v>
      </c>
      <c r="M5" s="61" t="s">
        <v>153</v>
      </c>
    </row>
    <row r="6" spans="1:13" ht="24.75" customHeight="1" hidden="1">
      <c r="A6" s="47">
        <v>5</v>
      </c>
      <c r="B6" s="1" t="s">
        <v>34</v>
      </c>
      <c r="C6" s="48">
        <v>5</v>
      </c>
      <c r="D6" s="2" t="s">
        <v>35</v>
      </c>
      <c r="E6" s="59">
        <v>1</v>
      </c>
      <c r="F6" s="3" t="s">
        <v>36</v>
      </c>
      <c r="G6" s="48">
        <v>1</v>
      </c>
      <c r="H6" s="48">
        <v>10</v>
      </c>
      <c r="I6" s="51">
        <v>5</v>
      </c>
      <c r="J6" s="51">
        <v>7520</v>
      </c>
      <c r="L6" s="60">
        <v>5</v>
      </c>
      <c r="M6" s="61" t="s">
        <v>154</v>
      </c>
    </row>
    <row r="7" spans="1:26" ht="24.75" customHeight="1" hidden="1">
      <c r="A7" s="47">
        <v>6</v>
      </c>
      <c r="B7" s="4" t="s">
        <v>37</v>
      </c>
      <c r="C7" s="48">
        <v>6</v>
      </c>
      <c r="D7" s="2" t="s">
        <v>38</v>
      </c>
      <c r="E7" s="59">
        <v>2</v>
      </c>
      <c r="F7" s="3" t="s">
        <v>39</v>
      </c>
      <c r="G7" s="48">
        <v>2</v>
      </c>
      <c r="H7" s="48">
        <v>12.5</v>
      </c>
      <c r="I7" s="51">
        <v>6</v>
      </c>
      <c r="J7" s="51">
        <v>7740</v>
      </c>
      <c r="L7" s="60">
        <v>6</v>
      </c>
      <c r="M7" s="61" t="s">
        <v>155</v>
      </c>
      <c r="Q7" s="53" t="s">
        <v>8</v>
      </c>
      <c r="R7" s="53" t="s">
        <v>306</v>
      </c>
      <c r="S7" s="53" t="s">
        <v>307</v>
      </c>
      <c r="T7" s="53" t="s">
        <v>13</v>
      </c>
      <c r="U7" s="53" t="s">
        <v>9</v>
      </c>
      <c r="V7" s="53" t="s">
        <v>308</v>
      </c>
      <c r="W7" s="54" t="s">
        <v>309</v>
      </c>
      <c r="X7" s="55" t="s">
        <v>310</v>
      </c>
      <c r="Y7" s="55" t="s">
        <v>147</v>
      </c>
      <c r="Z7" s="55" t="s">
        <v>311</v>
      </c>
    </row>
    <row r="8" spans="1:26" ht="24.75" customHeight="1" hidden="1">
      <c r="A8" s="47">
        <v>7</v>
      </c>
      <c r="B8" s="4" t="s">
        <v>40</v>
      </c>
      <c r="C8" s="48">
        <v>7</v>
      </c>
      <c r="D8" s="2" t="s">
        <v>41</v>
      </c>
      <c r="E8" s="59">
        <v>3</v>
      </c>
      <c r="F8" s="3" t="s">
        <v>42</v>
      </c>
      <c r="G8" s="48">
        <v>3</v>
      </c>
      <c r="H8" s="48">
        <v>20</v>
      </c>
      <c r="I8" s="51">
        <v>7</v>
      </c>
      <c r="J8" s="51">
        <v>7960</v>
      </c>
      <c r="L8" s="60">
        <v>7</v>
      </c>
      <c r="M8" s="61" t="s">
        <v>156</v>
      </c>
      <c r="O8" s="53" t="str">
        <f>VLOOKUP(MAIN!B16,C65:D71,2,FALSE)</f>
        <v>Baby.</v>
      </c>
      <c r="P8" s="53" t="str">
        <f>IF(MAIN!D16="","",MAIN!D16)</f>
        <v>Y. Sarala</v>
      </c>
      <c r="Q8" s="53" t="str">
        <f>CONCATENATE(O8," ",P8)</f>
        <v>Baby. Y. Sarala</v>
      </c>
      <c r="R8" s="53" t="str">
        <f>VLOOKUP(MAIN!B17,A56:B66,2,FALSE)</f>
        <v>Daughter</v>
      </c>
      <c r="S8" s="53" t="str">
        <f>CONCATENATE(MAIN!B18," Years")</f>
        <v>15 Years</v>
      </c>
      <c r="T8" s="53" t="str">
        <f>IF(MAIN!B19="","",MAIN!B19)</f>
        <v>LALITHA SUPERSPECIALITY, GUNTUR</v>
      </c>
      <c r="U8" s="53" t="str">
        <f>IF(MAIN!B21="","",MAIN!B21)</f>
        <v>Fever</v>
      </c>
      <c r="V8" s="63">
        <f>IF(MAIN!B22="","",MAIN!B22)</f>
        <v>20000</v>
      </c>
      <c r="W8" s="54" t="str">
        <f>R!B1</f>
        <v>(Rupees  Twenty  Thousand   and  Zero Only) </v>
      </c>
      <c r="X8" s="64">
        <f>IF(MAIN!E24="","",MAIN!E24)</f>
        <v>39995</v>
      </c>
      <c r="Y8" s="64">
        <f>IF(MAIN!E25="","",MAIN!E25)</f>
        <v>40004</v>
      </c>
      <c r="Z8" s="64">
        <f>IF(MAIN!E26="","",MAIN!E26)</f>
        <v>40047</v>
      </c>
    </row>
    <row r="9" spans="1:20" ht="24.75" customHeight="1" hidden="1">
      <c r="A9" s="47">
        <v>8</v>
      </c>
      <c r="B9" s="1" t="s">
        <v>43</v>
      </c>
      <c r="C9" s="48">
        <v>8</v>
      </c>
      <c r="D9" s="2" t="s">
        <v>44</v>
      </c>
      <c r="E9" s="50"/>
      <c r="F9" s="62"/>
      <c r="G9" s="48">
        <v>4</v>
      </c>
      <c r="H9" s="48">
        <v>30</v>
      </c>
      <c r="I9" s="51">
        <v>8</v>
      </c>
      <c r="J9" s="51">
        <v>8200</v>
      </c>
      <c r="L9" s="60">
        <v>8</v>
      </c>
      <c r="M9" s="61" t="s">
        <v>157</v>
      </c>
      <c r="S9" s="54">
        <f>MAIN!B18</f>
        <v>15</v>
      </c>
      <c r="T9" s="53" t="s">
        <v>384</v>
      </c>
    </row>
    <row r="10" spans="1:20" ht="24.75" customHeight="1" hidden="1">
      <c r="A10" s="47">
        <v>9</v>
      </c>
      <c r="B10" s="4" t="s">
        <v>45</v>
      </c>
      <c r="C10" s="48">
        <v>9</v>
      </c>
      <c r="D10" s="2" t="s">
        <v>46</v>
      </c>
      <c r="E10" s="50"/>
      <c r="F10" s="62"/>
      <c r="G10" s="50"/>
      <c r="H10" s="50"/>
      <c r="I10" s="51">
        <v>9</v>
      </c>
      <c r="J10" s="51">
        <v>8440</v>
      </c>
      <c r="L10" s="60">
        <v>9</v>
      </c>
      <c r="M10" s="61" t="s">
        <v>158</v>
      </c>
      <c r="T10" s="53" t="str">
        <f>VLOOKUP(MAIN!B20,C74:D75,2,FALSE)</f>
        <v>Private</v>
      </c>
    </row>
    <row r="11" spans="1:13" ht="24.75" customHeight="1" hidden="1">
      <c r="A11" s="47">
        <v>10</v>
      </c>
      <c r="B11" s="4" t="s">
        <v>47</v>
      </c>
      <c r="C11" s="48">
        <v>10</v>
      </c>
      <c r="D11" s="2" t="s">
        <v>48</v>
      </c>
      <c r="E11" s="171" t="s">
        <v>49</v>
      </c>
      <c r="F11" s="171"/>
      <c r="G11" s="173" t="s">
        <v>50</v>
      </c>
      <c r="H11" s="173"/>
      <c r="I11" s="51">
        <v>10</v>
      </c>
      <c r="J11" s="51">
        <v>8680</v>
      </c>
      <c r="L11" s="60">
        <v>10</v>
      </c>
      <c r="M11" s="61" t="s">
        <v>159</v>
      </c>
    </row>
    <row r="12" spans="1:24" ht="24.75" customHeight="1" hidden="1">
      <c r="A12" s="47">
        <v>11</v>
      </c>
      <c r="B12" s="1" t="s">
        <v>51</v>
      </c>
      <c r="C12" s="48">
        <v>11</v>
      </c>
      <c r="D12" s="2" t="s">
        <v>52</v>
      </c>
      <c r="E12" s="51">
        <v>1</v>
      </c>
      <c r="F12" s="66" t="s">
        <v>53</v>
      </c>
      <c r="G12" s="65">
        <v>1</v>
      </c>
      <c r="H12" s="65" t="s">
        <v>53</v>
      </c>
      <c r="I12" s="51">
        <v>11</v>
      </c>
      <c r="J12" s="51">
        <v>8940</v>
      </c>
      <c r="L12" s="60">
        <v>11</v>
      </c>
      <c r="M12" s="61" t="s">
        <v>160</v>
      </c>
      <c r="Q12" s="56" t="s">
        <v>312</v>
      </c>
      <c r="R12" s="56" t="s">
        <v>2</v>
      </c>
      <c r="S12" s="56" t="s">
        <v>300</v>
      </c>
      <c r="T12" s="56" t="s">
        <v>4</v>
      </c>
      <c r="U12" s="56" t="s">
        <v>5</v>
      </c>
      <c r="X12" s="55" t="str">
        <f>IF(O3="Sri.","he","she")</f>
        <v>he</v>
      </c>
    </row>
    <row r="13" spans="1:27" ht="24.75" customHeight="1" hidden="1">
      <c r="A13" s="47">
        <v>12</v>
      </c>
      <c r="B13" s="4" t="s">
        <v>54</v>
      </c>
      <c r="C13" s="48">
        <v>12</v>
      </c>
      <c r="D13" s="2" t="s">
        <v>55</v>
      </c>
      <c r="E13" s="51">
        <v>2</v>
      </c>
      <c r="F13" s="66">
        <v>40247</v>
      </c>
      <c r="G13" s="65">
        <v>2</v>
      </c>
      <c r="H13" s="5" t="s">
        <v>56</v>
      </c>
      <c r="I13" s="51">
        <v>12</v>
      </c>
      <c r="J13" s="51">
        <v>9200</v>
      </c>
      <c r="L13" s="60">
        <v>12</v>
      </c>
      <c r="M13" s="61" t="s">
        <v>161</v>
      </c>
      <c r="O13" s="53" t="str">
        <f>VLOOKUP(MAIN!B30,C61:D63,2,FALSE)</f>
        <v>Sri.</v>
      </c>
      <c r="P13" s="53" t="str">
        <f>IF(MAIN!D30="","",MAIN!D30)</f>
        <v>S. Gurunadha Rao</v>
      </c>
      <c r="Q13" s="53" t="str">
        <f>CONCATENATE(O13," ",P13)</f>
        <v>Sri. S. Gurunadha Rao</v>
      </c>
      <c r="R13" s="53" t="str">
        <f>VLOOKUP(MAIN!B31,A69:B80,2,FALSE)</f>
        <v>Head Master</v>
      </c>
      <c r="S13" s="53" t="str">
        <f>IF(MAIN!B32="","",MAIN!B32)</f>
        <v>Govt. High School, Begum Bazar</v>
      </c>
      <c r="T13" s="53" t="str">
        <f>IF(MAIN!B33="","",CONCATENATE(MAIN!B33," Mandal"))</f>
        <v>Khairthabad Mandal</v>
      </c>
      <c r="U13" s="53" t="str">
        <f>VLOOKUP(MAIN!B34,C2:D24,2,FALSE)</f>
        <v>Hyderabad District</v>
      </c>
      <c r="X13" s="55" t="str">
        <f>IF(O3="Sri.","his","her")</f>
        <v>his</v>
      </c>
      <c r="Y13" s="55" t="str">
        <f>IF(O3="Sri.","him","her")</f>
        <v>him</v>
      </c>
      <c r="Z13" s="55" t="str">
        <f>CONCATENATE(V8,"=00")</f>
        <v>20000=00</v>
      </c>
      <c r="AA13" s="53" t="str">
        <f>CONCATENATE("from ",TEXT(X8,"dd-mm-yyyy")," to ",TEXT(Y8,"dd-mm-yyyy"))</f>
        <v>from 01-07-2009 to 10-07-2009</v>
      </c>
    </row>
    <row r="14" spans="1:28" ht="24" customHeight="1" hidden="1">
      <c r="A14" s="47">
        <v>13</v>
      </c>
      <c r="B14" s="1" t="s">
        <v>57</v>
      </c>
      <c r="C14" s="48">
        <v>13</v>
      </c>
      <c r="D14" s="2" t="s">
        <v>58</v>
      </c>
      <c r="E14" s="51">
        <v>3</v>
      </c>
      <c r="F14" s="66">
        <v>40278</v>
      </c>
      <c r="G14" s="65">
        <v>3</v>
      </c>
      <c r="H14" s="5" t="s">
        <v>59</v>
      </c>
      <c r="I14" s="51">
        <v>13</v>
      </c>
      <c r="J14" s="51">
        <v>9460</v>
      </c>
      <c r="L14" s="60">
        <v>13</v>
      </c>
      <c r="M14" s="61" t="s">
        <v>162</v>
      </c>
      <c r="R14" s="67">
        <f>IF(R13="","",VLOOKUP(R13,B86:C97,2,FALSE))</f>
        <v>2</v>
      </c>
      <c r="S14" s="67"/>
      <c r="T14" s="67">
        <f>IF(V8&lt;=25000,1,2)</f>
        <v>1</v>
      </c>
      <c r="U14" s="67"/>
      <c r="W14" s="166" t="str">
        <f>CONCATENATE("                With reference to the subject cited, I submit herewith the Medical Bills with all the enclosures submitted by ",UPPER(Q3),", ",R3,", ",S3,", ",T3,", ",U3," for your kind sanction of the Medical Reimbursement for an amount of Rs. ")</f>
        <v>                With reference to the subject cited, I submit herewith the Medical Bills with all the enclosures submitted by SRI.  G.VENKATESWARLU, School Assistant, ZPHS KAVUR, CHILAKALURIPET Mandal, Hyderabad District for your kind sanction of the Medical Reimbursement for an amount of Rs. </v>
      </c>
      <c r="X14" s="166"/>
      <c r="Y14" s="166"/>
      <c r="Z14" s="166"/>
      <c r="AA14" s="166"/>
      <c r="AB14" s="166"/>
    </row>
    <row r="15" spans="1:47" ht="24" customHeight="1" hidden="1">
      <c r="A15" s="47">
        <v>14</v>
      </c>
      <c r="B15" s="1" t="s">
        <v>60</v>
      </c>
      <c r="C15" s="48">
        <v>14</v>
      </c>
      <c r="D15" s="2" t="s">
        <v>61</v>
      </c>
      <c r="E15" s="51">
        <v>4</v>
      </c>
      <c r="F15" s="66">
        <v>40308</v>
      </c>
      <c r="G15" s="65">
        <v>4</v>
      </c>
      <c r="H15" s="5" t="s">
        <v>62</v>
      </c>
      <c r="I15" s="51">
        <v>14</v>
      </c>
      <c r="J15" s="51">
        <v>9740</v>
      </c>
      <c r="L15" s="60">
        <v>14</v>
      </c>
      <c r="M15" s="61" t="s">
        <v>163</v>
      </c>
      <c r="O15" s="53" t="str">
        <f>IF(O13="Sri.","Sir","Madam")</f>
        <v>Sir</v>
      </c>
      <c r="R15" s="67" t="str">
        <f>CONCATENATE("The ",R13,",                                               ",T13,",                               ",U13,".")</f>
        <v>The Head Master,                                               Khairthabad Mandal,                               Hyderabad District.</v>
      </c>
      <c r="S15" s="67" t="str">
        <f>CONCATENATE("The ",R13,",                                       ",S13,",                               ",T13,",                           ",U13,".")</f>
        <v>The Head Master,                                       Govt. High School, Begum Bazar,                               Khairthabad Mandal,                           Hyderabad District.</v>
      </c>
      <c r="T15" s="67" t="str">
        <f>CONCATENATE("The District Educational Officer,","                                         ",U3,",                                       ",U4,".")</f>
        <v>The District Educational Officer,                                         Hyderabad District,                                       Hyderabad.</v>
      </c>
      <c r="U15" s="67" t="str">
        <f>CONCATENATE("The Commissioner &amp; Director of","                                           School Education, Andhra Pradesh",",                                                         ","Hyderabad.")</f>
        <v>The Commissioner &amp; Director of                                           School Education, Andhra Pradesh,                                                         Hyderabad.</v>
      </c>
      <c r="W15" s="166"/>
      <c r="X15" s="166"/>
      <c r="Y15" s="166"/>
      <c r="Z15" s="166"/>
      <c r="AA15" s="166"/>
      <c r="AB15" s="166"/>
      <c r="AP15" s="164" t="s">
        <v>427</v>
      </c>
      <c r="AQ15" s="164"/>
      <c r="AR15" s="164"/>
      <c r="AS15" s="164"/>
      <c r="AT15" s="164"/>
      <c r="AU15" s="164"/>
    </row>
    <row r="16" spans="1:51" ht="24.75" customHeight="1" hidden="1">
      <c r="A16" s="47">
        <v>15</v>
      </c>
      <c r="B16" s="1" t="s">
        <v>63</v>
      </c>
      <c r="C16" s="48">
        <v>15</v>
      </c>
      <c r="D16" s="2" t="s">
        <v>64</v>
      </c>
      <c r="E16" s="51">
        <v>5</v>
      </c>
      <c r="F16" s="66">
        <v>40339</v>
      </c>
      <c r="G16" s="65">
        <v>5</v>
      </c>
      <c r="H16" s="5" t="s">
        <v>65</v>
      </c>
      <c r="I16" s="51">
        <v>15</v>
      </c>
      <c r="J16" s="51">
        <v>10020</v>
      </c>
      <c r="L16" s="60">
        <v>15</v>
      </c>
      <c r="M16" s="61" t="s">
        <v>164</v>
      </c>
      <c r="W16" s="166" t="str">
        <f>CONCATENATE(Z13,"(Rupees ",W8," only)"," as ",X13," ",R8," ",UPPER(Q8)," who is wholly dependent on ",Y13," "," has undergone Treatment for desease ",UPPER(U8)," "," in the Recognised Hospital by the Andhra Pradesh State Government i.e., at "," ",UPPER(T8)," during the period "," ",AA13," and onward transmit to the higher authorities for further necessary ction at an early date.")</f>
        <v>20000=00(Rupees (Rupees  Twenty  Thousand   and  Zero Only)  only) as his Daughter BABY. Y. SARALA who is wholly dependent on him  has undergone Treatment for desease FEVER  in the Recognised Hospital by the Andhra Pradesh State Government i.e., at  LALITHA SUPERSPECIALITY, GUNTUR during the period  from 01-07-2009 to 10-07-2009 and onward transmit to the higher authorities for further necessary ction at an early date.</v>
      </c>
      <c r="X16" s="166"/>
      <c r="Y16" s="166"/>
      <c r="Z16" s="166"/>
      <c r="AA16" s="166"/>
      <c r="AB16" s="166"/>
      <c r="AC16" s="166" t="str">
        <f>CONCATENATE(Z13," (Rupees ",W8," only)",", "," as ",X12," undergone Treatment for desease ",UPPER(U8)," in the Recognised Hopital by the Andhra Pradesh State Government i.e., at ",UPPER(T8)," during the period ",AA13," and onward transmit to the higher authorities for further necessary action at an early date.")</f>
        <v>20000=00 (Rupees (Rupees  Twenty  Thousand   and  Zero Only)  only),  as he undergone Treatment for desease FEVER in the Recognised Hopital by the Andhra Pradesh State Government i.e., at LALITHA SUPERSPECIALITY, GUNTUR during the period from 01-07-2009 to 10-07-2009 and onward transmit to the higher authorities for further necessary action at an early date.</v>
      </c>
      <c r="AD16" s="166"/>
      <c r="AE16" s="166"/>
      <c r="AF16" s="166"/>
      <c r="AG16" s="166"/>
      <c r="AI16" s="164" t="str">
        <f>CONCATENATE("               With reference to the subject cited, I submit here with the Medical Bills with all the enclosures for Medical Reimbursement for an amount of Rs. ",Z13," (Rupees ",W8," only)"," as my ",R8," named ",UPPER(Q8)," who is wholly dependent on me has undergone Treatment for the desease ",UPPER(U8)," in the Recognised Hospital by the Andhra Pradesh State Government i.e., at ",UPPER(T8)," during the period ",AA13," and onward transmit to the higher authorities for further necessary action in the matter at an early date.")</f>
        <v>               With reference to the subject cited, I submit here with the Medical Bills with all the enclosures for Medical Reimbursement for an amount of Rs. 20000=00 (Rupees (Rupees  Twenty  Thousand   and  Zero Only)  only) as my Daughter named BABY. Y. SARALA who is wholly dependent on me has undergone Treatment for the desease FEVER in the Recognised Hospital by the Andhra Pradesh State Government i.e., at LALITHA SUPERSPECIALITY, GUNTUR during the period from 01-07-2009 to 10-07-2009 and onward transmit to the higher authorities for further necessary action in the matter at an early date.</v>
      </c>
      <c r="AJ16" s="164"/>
      <c r="AK16" s="164"/>
      <c r="AL16" s="164"/>
      <c r="AM16" s="164"/>
      <c r="AN16" s="164"/>
      <c r="AP16" s="164" t="str">
        <f>CONCATENATE("              This is to certify that, the amount of Rs. ",Z13," (Rupees ",W8," only) is being claimed now in this bill by ",UPPER(Q3),", ",R3,", ",S3,", ",T3,", ",U3," has not been paid previusly towards Medical Reimbursement in respect of ",X13," ",R8," "," named ",UPPER(Q8)," age ","(",MAIN!B18,")"," Years"," who has undergone the Treatment for the desease ",UPPER(U8)," during the period ",AA13)</f>
        <v>              This is to certify that, the amount of Rs. 20000=00 (Rupees (Rupees  Twenty  Thousand   and  Zero Only)  only) is being claimed now in this bill by SRI.  G.VENKATESWARLU, School Assistant, ZPHS KAVUR, CHILAKALURIPET Mandal, Hyderabad District has not been paid previusly towards Medical Reimbursement in respect of his Daughter  named BABY. Y. SARALA age (15) Years who has undergone the Treatment for the desease FEVER during the period from 01-07-2009 to 10-07-2009</v>
      </c>
      <c r="AQ16" s="164"/>
      <c r="AR16" s="164"/>
      <c r="AS16" s="164"/>
      <c r="AT16" s="164"/>
      <c r="AU16" s="164" t="str">
        <f>CONCATENATE("               This is to certify that, the amount of Rs. ",Z13," (Rupees ",W8," only) is being claimed now in this bill by ",UPPER(Q3),", ",R3,", ",S3,", ",T3,", ",U3," has not been paid previously towards Medical Reimbursement in respect of ",UPPER(Q3)," (Self), age ","(",S9,")"," who has undergone the Treatment for the desease ",UPPER(U8)," during the period ",AA13," in the Recognised Hospital By the Andhra Pradesh State Government i.e., at ",UPPER(T8)," as per the records available regarding the Medical Reimbursement defined under the Government Medical Attendance Rules, 1972")</f>
        <v>               This is to certify that, the amount of Rs. 20000=00 (Rupees (Rupees  Twenty  Thousand   and  Zero Only)  only) is being claimed now in this bill by SRI.  G.VENKATESWARLU, School Assistant, ZPHS KAVUR, CHILAKALURIPET Mandal, Hyderabad District has not been paid previously towards Medical Reimbursement in respect of SRI.  G.VENKATESWARLU (Self), age (15) who has undergone the Treatment for the desease FEVER during the period from 01-07-2009 to 10-07-2009 in the Recognised Hospital By the Andhra Pradesh State Government i.e., at LALITHA SUPERSPECIALITY, GUNTUR as per the records available regarding the Medical Reimbursement defined under the Government Medical Attendance Rules, 1972</v>
      </c>
      <c r="AV16" s="164"/>
      <c r="AW16" s="164"/>
      <c r="AX16" s="164"/>
      <c r="AY16" s="164"/>
    </row>
    <row r="17" spans="1:51" ht="24.75" customHeight="1" hidden="1">
      <c r="A17" s="47">
        <v>16</v>
      </c>
      <c r="B17" s="4" t="s">
        <v>66</v>
      </c>
      <c r="C17" s="48">
        <v>16</v>
      </c>
      <c r="D17" s="2" t="s">
        <v>67</v>
      </c>
      <c r="E17" s="51">
        <v>6</v>
      </c>
      <c r="F17" s="66">
        <v>40369</v>
      </c>
      <c r="G17" s="50"/>
      <c r="H17" s="6"/>
      <c r="I17" s="51">
        <v>16</v>
      </c>
      <c r="J17" s="51">
        <v>10300</v>
      </c>
      <c r="L17" s="60">
        <v>16</v>
      </c>
      <c r="M17" s="61" t="s">
        <v>165</v>
      </c>
      <c r="Q17" s="53" t="s">
        <v>374</v>
      </c>
      <c r="W17" s="166"/>
      <c r="X17" s="166"/>
      <c r="Y17" s="166"/>
      <c r="Z17" s="166"/>
      <c r="AA17" s="166"/>
      <c r="AB17" s="166"/>
      <c r="AC17" s="166"/>
      <c r="AD17" s="166"/>
      <c r="AE17" s="166"/>
      <c r="AF17" s="166"/>
      <c r="AG17" s="166"/>
      <c r="AI17" s="164"/>
      <c r="AJ17" s="164"/>
      <c r="AK17" s="164"/>
      <c r="AL17" s="164"/>
      <c r="AM17" s="164"/>
      <c r="AN17" s="164"/>
      <c r="AP17" s="164"/>
      <c r="AQ17" s="164"/>
      <c r="AR17" s="164"/>
      <c r="AS17" s="164"/>
      <c r="AT17" s="164"/>
      <c r="AU17" s="164"/>
      <c r="AV17" s="164"/>
      <c r="AW17" s="164"/>
      <c r="AX17" s="164"/>
      <c r="AY17" s="164"/>
    </row>
    <row r="18" spans="1:51" ht="24.75" customHeight="1" hidden="1">
      <c r="A18" s="47">
        <v>17</v>
      </c>
      <c r="B18" s="4" t="s">
        <v>68</v>
      </c>
      <c r="C18" s="48">
        <v>17</v>
      </c>
      <c r="D18" s="2" t="s">
        <v>69</v>
      </c>
      <c r="E18" s="51">
        <v>7</v>
      </c>
      <c r="F18" s="66">
        <v>40400</v>
      </c>
      <c r="G18" s="50"/>
      <c r="H18" s="50"/>
      <c r="I18" s="51">
        <v>17</v>
      </c>
      <c r="J18" s="51">
        <v>10600</v>
      </c>
      <c r="L18" s="60">
        <v>17</v>
      </c>
      <c r="M18" s="61" t="s">
        <v>166</v>
      </c>
      <c r="Q18" s="53" t="str">
        <f>IF(MAIN!J4=FALSE,"Not Enclosed Essentiality Certificate","Essentiality Certificate")</f>
        <v>Essentiality Certificate</v>
      </c>
      <c r="R18" s="53">
        <f>IF(MAIN!J4=FALSE,1,2)</f>
        <v>2</v>
      </c>
      <c r="S18" s="53">
        <f>IF(R18=2,"",Q18)</f>
      </c>
      <c r="T18" s="53" t="str">
        <f>IF(MAIN!J4=FALSE,"","Essentiality Certificate")</f>
        <v>Essentiality Certificate</v>
      </c>
      <c r="W18" s="166"/>
      <c r="X18" s="166"/>
      <c r="Y18" s="166"/>
      <c r="Z18" s="166"/>
      <c r="AA18" s="166"/>
      <c r="AB18" s="166"/>
      <c r="AC18" s="166"/>
      <c r="AD18" s="166"/>
      <c r="AE18" s="166"/>
      <c r="AF18" s="166"/>
      <c r="AG18" s="166"/>
      <c r="AI18" s="164"/>
      <c r="AJ18" s="164"/>
      <c r="AK18" s="164"/>
      <c r="AL18" s="164"/>
      <c r="AM18" s="164"/>
      <c r="AN18" s="164"/>
      <c r="AP18" s="164"/>
      <c r="AQ18" s="164"/>
      <c r="AR18" s="164"/>
      <c r="AS18" s="164"/>
      <c r="AT18" s="164"/>
      <c r="AU18" s="164"/>
      <c r="AV18" s="164"/>
      <c r="AW18" s="164"/>
      <c r="AX18" s="164"/>
      <c r="AY18" s="164"/>
    </row>
    <row r="19" spans="1:51" ht="24.75" customHeight="1" hidden="1">
      <c r="A19" s="47">
        <v>18</v>
      </c>
      <c r="B19" s="1" t="s">
        <v>70</v>
      </c>
      <c r="C19" s="48">
        <v>18</v>
      </c>
      <c r="D19" s="2" t="s">
        <v>71</v>
      </c>
      <c r="E19" s="51">
        <v>8</v>
      </c>
      <c r="F19" s="66">
        <v>40431</v>
      </c>
      <c r="G19" s="168" t="s">
        <v>72</v>
      </c>
      <c r="H19" s="168"/>
      <c r="I19" s="51">
        <v>18</v>
      </c>
      <c r="J19" s="51">
        <v>10900</v>
      </c>
      <c r="L19" s="60">
        <v>18</v>
      </c>
      <c r="M19" s="61" t="s">
        <v>167</v>
      </c>
      <c r="Q19" s="53" t="str">
        <f>IF(MAIN!J5=FALSE,"Not Enclosed Emergency Certificate","Emergency Certificate")</f>
        <v>Emergency Certificate</v>
      </c>
      <c r="R19" s="53">
        <f>IF(MAIN!J5=FALSE,1,2)</f>
        <v>2</v>
      </c>
      <c r="S19" s="53">
        <f aca="true" t="shared" si="0" ref="S19:S25">IF(R19=2,"",Q19)</f>
      </c>
      <c r="T19" s="53" t="str">
        <f>IF(MAIN!J5=FALSE,"","Emergency Certificate")</f>
        <v>Emergency Certificate</v>
      </c>
      <c r="W19" s="166" t="str">
        <f>CONCATENATE(W14,W16)</f>
        <v>                With reference to the subject cited, I submit herewith the Medical Bills with all the enclosures submitted by SRI.  G.VENKATESWARLU, School Assistant, ZPHS KAVUR, CHILAKALURIPET Mandal, Hyderabad District for your kind sanction of the Medical Reimbursement for an amount of Rs. 20000=00(Rupees (Rupees  Twenty  Thousand   and  Zero Only)  only) as his Daughter BABY. Y. SARALA who is wholly dependent on him  has undergone Treatment for desease FEVER  in the Recognised Hospital by the Andhra Pradesh State Government i.e., at  LALITHA SUPERSPECIALITY, GUNTUR during the period  from 01-07-2009 to 10-07-2009 and onward transmit to the higher authorities for further necessary ction at an early date.</v>
      </c>
      <c r="X19" s="166"/>
      <c r="Y19" s="166"/>
      <c r="Z19" s="166"/>
      <c r="AA19" s="166"/>
      <c r="AB19" s="166"/>
      <c r="AC19" s="164" t="str">
        <f>CONCATENATE(W14,AC16)</f>
        <v>                With reference to the subject cited, I submit herewith the Medical Bills with all the enclosures submitted by SRI.  G.VENKATESWARLU, School Assistant, ZPHS KAVUR, CHILAKALURIPET Mandal, Hyderabad District for your kind sanction of the Medical Reimbursement for an amount of Rs. 20000=00 (Rupees (Rupees  Twenty  Thousand   and  Zero Only)  only),  as he undergone Treatment for desease FEVER in the Recognised Hopital by the Andhra Pradesh State Government i.e., at LALITHA SUPERSPECIALITY, GUNTUR during the period from 01-07-2009 to 10-07-2009 and onward transmit to the higher authorities for further necessary action at an early date.</v>
      </c>
      <c r="AD19" s="164"/>
      <c r="AE19" s="164"/>
      <c r="AF19" s="164"/>
      <c r="AG19" s="164"/>
      <c r="AP19" s="164"/>
      <c r="AQ19" s="164"/>
      <c r="AR19" s="164"/>
      <c r="AS19" s="164"/>
      <c r="AT19" s="164"/>
      <c r="AU19" s="164"/>
      <c r="AV19" s="164"/>
      <c r="AW19" s="164"/>
      <c r="AX19" s="164"/>
      <c r="AY19" s="164"/>
    </row>
    <row r="20" spans="1:51" ht="24.75" customHeight="1" hidden="1">
      <c r="A20" s="47">
        <v>19</v>
      </c>
      <c r="B20" s="4" t="s">
        <v>73</v>
      </c>
      <c r="C20" s="48">
        <v>19</v>
      </c>
      <c r="D20" s="2" t="s">
        <v>74</v>
      </c>
      <c r="E20" s="51">
        <v>9</v>
      </c>
      <c r="F20" s="66">
        <v>40461</v>
      </c>
      <c r="G20" s="168"/>
      <c r="H20" s="168"/>
      <c r="I20" s="51">
        <v>19</v>
      </c>
      <c r="J20" s="51">
        <v>11200</v>
      </c>
      <c r="L20" s="60">
        <v>19</v>
      </c>
      <c r="M20" s="61" t="s">
        <v>168</v>
      </c>
      <c r="Q20" s="53" t="str">
        <f>IF(MAIN!J6=FALSE,"Not Enclosed Discharge Summary","Discharge Summary")</f>
        <v>Discharge Summary</v>
      </c>
      <c r="R20" s="53">
        <f>IF(MAIN!J6=FALSE,1,2)</f>
        <v>2</v>
      </c>
      <c r="S20" s="53">
        <f t="shared" si="0"/>
      </c>
      <c r="T20" s="53" t="str">
        <f>IF(MAIN!J6=FALSE,"","Discharge Summary")</f>
        <v>Discharge Summary</v>
      </c>
      <c r="W20" s="166"/>
      <c r="X20" s="166"/>
      <c r="Y20" s="166"/>
      <c r="Z20" s="166"/>
      <c r="AA20" s="166"/>
      <c r="AB20" s="166"/>
      <c r="AC20" s="164"/>
      <c r="AD20" s="164"/>
      <c r="AE20" s="164"/>
      <c r="AF20" s="164"/>
      <c r="AG20" s="164"/>
      <c r="AI20" s="164" t="str">
        <f>CONCATENATE("             With reference to the subject cited, I submit here with the Medical Bills with all the enclosures for Medical Reimbursement for an amount of Rs. ",Z13," (Rupees ",W8," only), "," as I have undergone Treatment for the desease ",UPPER(U8)," in the Recognised Hospital by the Andhra Pradesh State Government i.e., at ",UPPER(T8)," during the period ",AA13," and onward transmit to the higher authorities for further necessary action in the matter at an early date.")</f>
        <v>             With reference to the subject cited, I submit here with the Medical Bills with all the enclosures for Medical Reimbursement for an amount of Rs. 20000=00 (Rupees (Rupees  Twenty  Thousand   and  Zero Only)  only),  as I have undergone Treatment for the desease FEVER in the Recognised Hospital by the Andhra Pradesh State Government i.e., at LALITHA SUPERSPECIALITY, GUNTUR during the period from 01-07-2009 to 10-07-2009 and onward transmit to the higher authorities for further necessary action in the matter at an early date.</v>
      </c>
      <c r="AJ20" s="164"/>
      <c r="AK20" s="164"/>
      <c r="AL20" s="164"/>
      <c r="AM20" s="164"/>
      <c r="AN20" s="164"/>
      <c r="AP20" s="164" t="str">
        <f>CONCATENATE(" in the Recongised Hospital by the Andhra Pradesh State Government i.e., at ",UPPER(T8)," as per the records available regarding the Medical Reimbursement defined under the Government Medical Attendance Rules, 1972")</f>
        <v> in the Recongised Hospital by the Andhra Pradesh State Government i.e., at LALITHA SUPERSPECIALITY, GUNTUR as per the records available regarding the Medical Reimbursement defined under the Government Medical Attendance Rules, 1972</v>
      </c>
      <c r="AQ20" s="164"/>
      <c r="AR20" s="164"/>
      <c r="AS20" s="164"/>
      <c r="AT20" s="164"/>
      <c r="AU20" s="164"/>
      <c r="AV20" s="164"/>
      <c r="AW20" s="164"/>
      <c r="AX20" s="164"/>
      <c r="AY20" s="164"/>
    </row>
    <row r="21" spans="1:51" ht="24.75" customHeight="1" hidden="1">
      <c r="A21" s="47">
        <v>20</v>
      </c>
      <c r="B21" s="4" t="s">
        <v>75</v>
      </c>
      <c r="C21" s="48">
        <v>20</v>
      </c>
      <c r="D21" s="2" t="s">
        <v>76</v>
      </c>
      <c r="E21" s="51">
        <v>10</v>
      </c>
      <c r="F21" s="66">
        <v>40492</v>
      </c>
      <c r="G21" s="48">
        <v>1</v>
      </c>
      <c r="H21" s="48" t="s">
        <v>53</v>
      </c>
      <c r="I21" s="51">
        <v>20</v>
      </c>
      <c r="J21" s="51">
        <v>11530</v>
      </c>
      <c r="L21" s="60">
        <v>20</v>
      </c>
      <c r="M21" s="61" t="s">
        <v>169</v>
      </c>
      <c r="Q21" s="53" t="str">
        <f>IF(MAIN!J7=FALSE,"Not Enclosed Investigation Report","Investigation Report")</f>
        <v>Investigation Report</v>
      </c>
      <c r="R21" s="53">
        <f>IF(MAIN!J7=FALSE,1,2)</f>
        <v>2</v>
      </c>
      <c r="S21" s="53">
        <f t="shared" si="0"/>
      </c>
      <c r="T21" s="53" t="str">
        <f>IF(MAIN!J7=FALSE,"","Investigation Report")</f>
        <v>Investigation Report</v>
      </c>
      <c r="W21" s="166"/>
      <c r="X21" s="166"/>
      <c r="Y21" s="166"/>
      <c r="Z21" s="166"/>
      <c r="AA21" s="166"/>
      <c r="AB21" s="166"/>
      <c r="AC21" s="164"/>
      <c r="AD21" s="164"/>
      <c r="AE21" s="164"/>
      <c r="AF21" s="164"/>
      <c r="AG21" s="164"/>
      <c r="AI21" s="164"/>
      <c r="AJ21" s="164"/>
      <c r="AK21" s="164"/>
      <c r="AL21" s="164"/>
      <c r="AM21" s="164"/>
      <c r="AN21" s="164"/>
      <c r="AP21" s="164"/>
      <c r="AQ21" s="164"/>
      <c r="AR21" s="164"/>
      <c r="AS21" s="164"/>
      <c r="AT21" s="164"/>
      <c r="AU21" s="164"/>
      <c r="AV21" s="164"/>
      <c r="AW21" s="164"/>
      <c r="AX21" s="164"/>
      <c r="AY21" s="164"/>
    </row>
    <row r="22" spans="1:52" ht="24.75" customHeight="1" hidden="1">
      <c r="A22" s="47">
        <v>21</v>
      </c>
      <c r="B22" s="4" t="s">
        <v>77</v>
      </c>
      <c r="C22" s="48">
        <v>21</v>
      </c>
      <c r="D22" s="2" t="s">
        <v>78</v>
      </c>
      <c r="E22" s="51">
        <v>11</v>
      </c>
      <c r="F22" s="66">
        <v>40522</v>
      </c>
      <c r="G22" s="48">
        <v>2</v>
      </c>
      <c r="H22" s="48">
        <v>15</v>
      </c>
      <c r="I22" s="51">
        <v>21</v>
      </c>
      <c r="J22" s="51">
        <v>11860</v>
      </c>
      <c r="L22" s="60">
        <v>21</v>
      </c>
      <c r="M22" s="61" t="s">
        <v>170</v>
      </c>
      <c r="Q22" s="53" t="str">
        <f>IF(MAIN!J8=FALSE,"Not Enclosed Dependent Certificate","Dependent Certificate")</f>
        <v>Dependent Certificate</v>
      </c>
      <c r="R22" s="53">
        <f>IF(MAIN!J8=FALSE,1,2)</f>
        <v>2</v>
      </c>
      <c r="S22" s="53">
        <f t="shared" si="0"/>
      </c>
      <c r="T22" s="53" t="str">
        <f>IF(MAIN!J8=FALSE,"","Dependent Certificate")</f>
        <v>Dependent Certificate</v>
      </c>
      <c r="W22" s="166"/>
      <c r="X22" s="166"/>
      <c r="Y22" s="166"/>
      <c r="Z22" s="166"/>
      <c r="AA22" s="166"/>
      <c r="AB22" s="166"/>
      <c r="AC22" s="164"/>
      <c r="AD22" s="164"/>
      <c r="AE22" s="164"/>
      <c r="AF22" s="164"/>
      <c r="AG22" s="164"/>
      <c r="AI22" s="164"/>
      <c r="AJ22" s="164"/>
      <c r="AK22" s="164"/>
      <c r="AL22" s="164"/>
      <c r="AM22" s="164"/>
      <c r="AN22" s="164"/>
      <c r="AP22" s="164" t="str">
        <f>CONCATENATE(AP16,AP20)</f>
        <v>              This is to certify that, the amount of Rs. 20000=00 (Rupees (Rupees  Twenty  Thousand   and  Zero Only)  only) is being claimed now in this bill by SRI.  G.VENKATESWARLU, School Assistant, ZPHS KAVUR, CHILAKALURIPET Mandal, Hyderabad District has not been paid previusly towards Medical Reimbursement in respect of his Daughter  named BABY. Y. SARALA age (15) Years who has undergone the Treatment for the desease FEVER during the period from 01-07-2009 to 10-07-2009 in the Recongised Hospital by the Andhra Pradesh State Government i.e., at LALITHA SUPERSPECIALITY, GUNTUR as per the records available regarding the Medical Reimbursement defined under the Government Medical Attendance Rules, 1972</v>
      </c>
      <c r="AQ22" s="164"/>
      <c r="AR22" s="164"/>
      <c r="AS22" s="164"/>
      <c r="AT22" s="164"/>
      <c r="AU22" s="164" t="str">
        <f>IF(R8="self",AU16,AP22)</f>
        <v>              This is to certify that, the amount of Rs. 20000=00 (Rupees (Rupees  Twenty  Thousand   and  Zero Only)  only) is being claimed now in this bill by SRI.  G.VENKATESWARLU, School Assistant, ZPHS KAVUR, CHILAKALURIPET Mandal, Hyderabad District has not been paid previusly towards Medical Reimbursement in respect of his Daughter  named BABY. Y. SARALA age (15) Years who has undergone the Treatment for the desease FEVER during the period from 01-07-2009 to 10-07-2009 in the Recongised Hospital by the Andhra Pradesh State Government i.e., at LALITHA SUPERSPECIALITY, GUNTUR as per the records available regarding the Medical Reimbursement defined under the Government Medical Attendance Rules, 1972</v>
      </c>
      <c r="AV22" s="164"/>
      <c r="AW22" s="164"/>
      <c r="AX22" s="164"/>
      <c r="AY22" s="164"/>
      <c r="AZ22" s="164"/>
    </row>
    <row r="23" spans="1:52" ht="24.75" customHeight="1" hidden="1">
      <c r="A23" s="47">
        <v>22</v>
      </c>
      <c r="B23" s="4" t="s">
        <v>79</v>
      </c>
      <c r="C23" s="48">
        <v>22</v>
      </c>
      <c r="D23" s="2" t="s">
        <v>80</v>
      </c>
      <c r="E23" s="51">
        <v>12</v>
      </c>
      <c r="F23" s="66">
        <v>40553</v>
      </c>
      <c r="G23" s="48">
        <v>3</v>
      </c>
      <c r="H23" s="48">
        <v>30</v>
      </c>
      <c r="I23" s="51">
        <v>22</v>
      </c>
      <c r="J23" s="51">
        <v>12190</v>
      </c>
      <c r="L23" s="60">
        <v>22</v>
      </c>
      <c r="M23" s="61" t="s">
        <v>171</v>
      </c>
      <c r="Q23" s="53" t="str">
        <f>IF(MAIN!J9=FALSE,"Not Enclosed Medical Bills","Medical Bills")</f>
        <v>Medical Bills</v>
      </c>
      <c r="R23" s="53">
        <f>IF(MAIN!J9=FALSE,1,2)</f>
        <v>2</v>
      </c>
      <c r="S23" s="53">
        <f t="shared" si="0"/>
      </c>
      <c r="T23" s="53" t="str">
        <f>IF(MAIN!J9=FALSE,"","Medical Bills")</f>
        <v>Medical Bills</v>
      </c>
      <c r="W23" s="166"/>
      <c r="X23" s="166"/>
      <c r="Y23" s="166"/>
      <c r="Z23" s="166"/>
      <c r="AA23" s="166"/>
      <c r="AB23" s="166"/>
      <c r="AC23" s="164"/>
      <c r="AD23" s="164"/>
      <c r="AE23" s="164"/>
      <c r="AF23" s="164"/>
      <c r="AG23" s="164"/>
      <c r="AI23" s="164"/>
      <c r="AJ23" s="164"/>
      <c r="AK23" s="164"/>
      <c r="AL23" s="164"/>
      <c r="AM23" s="164"/>
      <c r="AN23" s="164"/>
      <c r="AP23" s="164"/>
      <c r="AQ23" s="164"/>
      <c r="AR23" s="164"/>
      <c r="AS23" s="164"/>
      <c r="AT23" s="164"/>
      <c r="AU23" s="164"/>
      <c r="AV23" s="164"/>
      <c r="AW23" s="164"/>
      <c r="AX23" s="164"/>
      <c r="AY23" s="164"/>
      <c r="AZ23" s="164"/>
    </row>
    <row r="24" spans="1:52" ht="24.75" customHeight="1" hidden="1">
      <c r="A24" s="47">
        <v>23</v>
      </c>
      <c r="B24" s="4" t="s">
        <v>81</v>
      </c>
      <c r="C24" s="48">
        <v>23</v>
      </c>
      <c r="D24" s="2" t="s">
        <v>82</v>
      </c>
      <c r="E24" s="51">
        <v>13</v>
      </c>
      <c r="F24" s="66">
        <v>40584</v>
      </c>
      <c r="G24" s="50"/>
      <c r="H24" s="50"/>
      <c r="I24" s="51">
        <v>23</v>
      </c>
      <c r="J24" s="51">
        <v>12550</v>
      </c>
      <c r="L24" s="60">
        <v>23</v>
      </c>
      <c r="M24" s="61" t="s">
        <v>172</v>
      </c>
      <c r="Q24" s="53" t="str">
        <f>IF(MAIN!J10=FALSE,"Not Enclosed Check List","Checklist")</f>
        <v>Checklist</v>
      </c>
      <c r="R24" s="53">
        <f>IF(MAIN!J10=FALSE,1,2)</f>
        <v>2</v>
      </c>
      <c r="S24" s="53">
        <f t="shared" si="0"/>
      </c>
      <c r="T24" s="53" t="str">
        <f>IF(MAIN!J10=FALSE,"","Check List")</f>
        <v>Check List</v>
      </c>
      <c r="W24" s="166"/>
      <c r="X24" s="166"/>
      <c r="Y24" s="166"/>
      <c r="Z24" s="166"/>
      <c r="AA24" s="166"/>
      <c r="AB24" s="166"/>
      <c r="AC24" s="164"/>
      <c r="AD24" s="164"/>
      <c r="AE24" s="164"/>
      <c r="AF24" s="164"/>
      <c r="AG24" s="164"/>
      <c r="AI24" s="164"/>
      <c r="AJ24" s="164"/>
      <c r="AK24" s="164"/>
      <c r="AL24" s="164"/>
      <c r="AM24" s="164"/>
      <c r="AN24" s="164"/>
      <c r="AP24" s="164"/>
      <c r="AQ24" s="164"/>
      <c r="AR24" s="164"/>
      <c r="AS24" s="164"/>
      <c r="AT24" s="164"/>
      <c r="AU24" s="164"/>
      <c r="AV24" s="164"/>
      <c r="AW24" s="164"/>
      <c r="AX24" s="164"/>
      <c r="AY24" s="164"/>
      <c r="AZ24" s="164"/>
    </row>
    <row r="25" spans="1:52" ht="24.75" customHeight="1" hidden="1">
      <c r="A25" s="47">
        <v>24</v>
      </c>
      <c r="B25" s="4" t="s">
        <v>83</v>
      </c>
      <c r="C25" s="50"/>
      <c r="D25" s="62"/>
      <c r="E25" s="50"/>
      <c r="F25" s="62"/>
      <c r="G25" s="50"/>
      <c r="H25" s="50"/>
      <c r="I25" s="51">
        <v>24</v>
      </c>
      <c r="J25" s="51">
        <v>12910</v>
      </c>
      <c r="L25" s="60">
        <v>24</v>
      </c>
      <c r="M25" s="61" t="s">
        <v>173</v>
      </c>
      <c r="Q25" s="53" t="str">
        <f>IF(MAIN!J11=FALSE,"Not Enclosed Non-Drawl Certificate","Non-Drawl Certificate")</f>
        <v>Non-Drawl Certificate</v>
      </c>
      <c r="R25" s="53">
        <f>IF(MAIN!J11=FALSE,1,2)</f>
        <v>2</v>
      </c>
      <c r="S25" s="53">
        <f t="shared" si="0"/>
      </c>
      <c r="T25" s="53" t="str">
        <f>IF(MAIN!J11=FALSE,"","Non-Drawl Certificate")</f>
        <v>Non-Drawl Certificate</v>
      </c>
      <c r="AI25" s="164" t="str">
        <f>IF(R8="self",AI20,AI16)</f>
        <v>               With reference to the subject cited, I submit here with the Medical Bills with all the enclosures for Medical Reimbursement for an amount of Rs. 20000=00 (Rupees (Rupees  Twenty  Thousand   and  Zero Only)  only) as my Daughter named BABY. Y. SARALA who is wholly dependent on me has undergone Treatment for the desease FEVER in the Recognised Hospital by the Andhra Pradesh State Government i.e., at LALITHA SUPERSPECIALITY, GUNTUR during the period from 01-07-2009 to 10-07-2009 and onward transmit to the higher authorities for further necessary action in the matter at an early date.</v>
      </c>
      <c r="AJ25" s="164"/>
      <c r="AK25" s="164"/>
      <c r="AL25" s="164"/>
      <c r="AM25" s="164"/>
      <c r="AN25" s="164"/>
      <c r="AP25" s="164"/>
      <c r="AQ25" s="164"/>
      <c r="AR25" s="164"/>
      <c r="AS25" s="164"/>
      <c r="AT25" s="164"/>
      <c r="AU25" s="164"/>
      <c r="AV25" s="164"/>
      <c r="AW25" s="164"/>
      <c r="AX25" s="164"/>
      <c r="AY25" s="164"/>
      <c r="AZ25" s="164"/>
    </row>
    <row r="26" spans="1:52" ht="24.75" customHeight="1" hidden="1">
      <c r="A26" s="47">
        <v>25</v>
      </c>
      <c r="B26" s="4" t="s">
        <v>84</v>
      </c>
      <c r="C26" s="50"/>
      <c r="D26" s="62"/>
      <c r="E26" s="50"/>
      <c r="F26" s="62"/>
      <c r="G26" s="170" t="s">
        <v>85</v>
      </c>
      <c r="H26" s="170"/>
      <c r="I26" s="51">
        <v>25</v>
      </c>
      <c r="J26" s="51">
        <v>13270</v>
      </c>
      <c r="L26" s="60">
        <v>25</v>
      </c>
      <c r="M26" s="61" t="s">
        <v>174</v>
      </c>
      <c r="Q26" s="53" t="s">
        <v>375</v>
      </c>
      <c r="R26" s="53">
        <f>SUM(R18:R25)</f>
        <v>16</v>
      </c>
      <c r="AC26" s="53" t="str">
        <f>IF(R8="self",AC19,W19)</f>
        <v>                With reference to the subject cited, I submit herewith the Medical Bills with all the enclosures submitted by SRI.  G.VENKATESWARLU, School Assistant, ZPHS KAVUR, CHILAKALURIPET Mandal, Hyderabad District for your kind sanction of the Medical Reimbursement for an amount of Rs. 20000=00(Rupees (Rupees  Twenty  Thousand   and  Zero Only)  only) as his Daughter BABY. Y. SARALA who is wholly dependent on him  has undergone Treatment for desease FEVER  in the Recognised Hospital by the Andhra Pradesh State Government i.e., at  LALITHA SUPERSPECIALITY, GUNTUR during the period  from 01-07-2009 to 10-07-2009 and onward transmit to the higher authorities for further necessary ction at an early date.</v>
      </c>
      <c r="AI26" s="164"/>
      <c r="AJ26" s="164"/>
      <c r="AK26" s="164"/>
      <c r="AL26" s="164"/>
      <c r="AM26" s="164"/>
      <c r="AN26" s="164"/>
      <c r="AP26" s="164"/>
      <c r="AQ26" s="164"/>
      <c r="AR26" s="164"/>
      <c r="AS26" s="164"/>
      <c r="AT26" s="164"/>
      <c r="AU26" s="164"/>
      <c r="AV26" s="164"/>
      <c r="AW26" s="164"/>
      <c r="AX26" s="164"/>
      <c r="AY26" s="164"/>
      <c r="AZ26" s="164"/>
    </row>
    <row r="27" spans="1:52" ht="24.75" customHeight="1" hidden="1">
      <c r="A27" s="47">
        <v>26</v>
      </c>
      <c r="B27" s="4" t="s">
        <v>86</v>
      </c>
      <c r="C27" s="172" t="s">
        <v>87</v>
      </c>
      <c r="D27" s="172"/>
      <c r="E27" s="50"/>
      <c r="F27" s="62"/>
      <c r="G27" s="59">
        <v>1</v>
      </c>
      <c r="H27" s="59" t="s">
        <v>23</v>
      </c>
      <c r="I27" s="51">
        <v>26</v>
      </c>
      <c r="J27" s="51">
        <v>13660</v>
      </c>
      <c r="L27" s="60">
        <v>26</v>
      </c>
      <c r="M27" s="61" t="s">
        <v>175</v>
      </c>
      <c r="R27" s="53">
        <f>IF(R26=16,"","CAUTION: You have to enclose all the Documents to your Medical Bill which are mentioned above.")</f>
      </c>
      <c r="AI27" s="164"/>
      <c r="AJ27" s="164"/>
      <c r="AK27" s="164"/>
      <c r="AL27" s="164"/>
      <c r="AM27" s="164"/>
      <c r="AN27" s="164"/>
      <c r="AP27" s="164"/>
      <c r="AQ27" s="164"/>
      <c r="AR27" s="164"/>
      <c r="AS27" s="164"/>
      <c r="AT27" s="164"/>
      <c r="AU27" s="164"/>
      <c r="AV27" s="164"/>
      <c r="AW27" s="164"/>
      <c r="AX27" s="164"/>
      <c r="AY27" s="164"/>
      <c r="AZ27" s="164"/>
    </row>
    <row r="28" spans="1:52" ht="24.75" customHeight="1" hidden="1">
      <c r="A28" s="47">
        <v>27</v>
      </c>
      <c r="B28" s="4" t="s">
        <v>88</v>
      </c>
      <c r="C28" s="68">
        <v>1</v>
      </c>
      <c r="D28" s="69" t="s">
        <v>89</v>
      </c>
      <c r="E28" s="50"/>
      <c r="F28" s="62"/>
      <c r="G28" s="59">
        <v>2</v>
      </c>
      <c r="H28" s="59" t="s">
        <v>27</v>
      </c>
      <c r="I28" s="51">
        <v>27</v>
      </c>
      <c r="J28" s="51">
        <v>14050</v>
      </c>
      <c r="L28" s="60">
        <v>27</v>
      </c>
      <c r="M28" s="61" t="s">
        <v>176</v>
      </c>
      <c r="AI28" s="164"/>
      <c r="AJ28" s="164"/>
      <c r="AK28" s="164"/>
      <c r="AL28" s="164"/>
      <c r="AM28" s="164"/>
      <c r="AN28" s="164"/>
      <c r="AP28" s="164"/>
      <c r="AQ28" s="164"/>
      <c r="AR28" s="164"/>
      <c r="AS28" s="164"/>
      <c r="AT28" s="164"/>
      <c r="AU28" s="164"/>
      <c r="AV28" s="164"/>
      <c r="AW28" s="164"/>
      <c r="AX28" s="164"/>
      <c r="AY28" s="164"/>
      <c r="AZ28" s="164"/>
    </row>
    <row r="29" spans="1:52" ht="24.75" customHeight="1" hidden="1">
      <c r="A29" s="47">
        <v>28</v>
      </c>
      <c r="B29" s="4" t="s">
        <v>90</v>
      </c>
      <c r="C29" s="68">
        <v>2</v>
      </c>
      <c r="D29" s="69" t="s">
        <v>91</v>
      </c>
      <c r="E29" s="50"/>
      <c r="F29" s="62"/>
      <c r="G29" s="50"/>
      <c r="H29" s="50"/>
      <c r="I29" s="51">
        <v>28</v>
      </c>
      <c r="J29" s="51">
        <v>14440</v>
      </c>
      <c r="L29" s="60">
        <v>28</v>
      </c>
      <c r="M29" s="61" t="s">
        <v>177</v>
      </c>
      <c r="W29" s="174" t="s">
        <v>432</v>
      </c>
      <c r="X29" s="164"/>
      <c r="Y29" s="164"/>
      <c r="Z29" s="164"/>
      <c r="AA29" s="164"/>
      <c r="AB29" s="164"/>
      <c r="AU29" s="164"/>
      <c r="AV29" s="164"/>
      <c r="AW29" s="164"/>
      <c r="AX29" s="164"/>
      <c r="AY29" s="164"/>
      <c r="AZ29" s="164"/>
    </row>
    <row r="30" spans="1:28" ht="24.75" customHeight="1" hidden="1">
      <c r="A30" s="47">
        <v>29</v>
      </c>
      <c r="B30" s="4" t="s">
        <v>92</v>
      </c>
      <c r="C30" s="68">
        <v>3</v>
      </c>
      <c r="D30" s="69" t="s">
        <v>93</v>
      </c>
      <c r="E30" s="50"/>
      <c r="F30" s="62"/>
      <c r="G30" s="50"/>
      <c r="H30" s="50"/>
      <c r="I30" s="51">
        <v>29</v>
      </c>
      <c r="J30" s="51">
        <v>14860</v>
      </c>
      <c r="L30" s="60">
        <v>29</v>
      </c>
      <c r="M30" s="61" t="s">
        <v>178</v>
      </c>
      <c r="W30" s="164" t="str">
        <f>CONCATENATE("                  I",", ",UPPER(Q3),", ",R3,", ",S3,", ",T3,", ",U3,", "," do hereby declare that, ",UPPER(Q8),", age ","(",S9,")"," Years is my ",R8," and has no property of income of ",H97," own and that, ",H82," is wholly dependent on me only, ",H82," is also not a Employee or Pensioner")</f>
        <v>                  I, SRI.  G.VENKATESWARLU, School Assistant, ZPHS KAVUR, CHILAKALURIPET Mandal, Hyderabad District,  do hereby declare that, BABY. Y. SARALA, age (15) Years is my Daughter and has no property of income of her own and that, she is wholly dependent on me only, she is also not a Employee or Pensioner</v>
      </c>
      <c r="X30" s="164"/>
      <c r="Y30" s="164"/>
      <c r="Z30" s="164"/>
      <c r="AA30" s="164"/>
      <c r="AB30" s="164"/>
    </row>
    <row r="31" spans="1:28" ht="24.75" customHeight="1" hidden="1">
      <c r="A31" s="47">
        <v>30</v>
      </c>
      <c r="B31" s="4" t="s">
        <v>94</v>
      </c>
      <c r="C31" s="68">
        <v>4</v>
      </c>
      <c r="D31" s="69" t="s">
        <v>95</v>
      </c>
      <c r="E31" s="50"/>
      <c r="F31" s="62"/>
      <c r="G31" s="50"/>
      <c r="H31" s="50"/>
      <c r="I31" s="51">
        <v>30</v>
      </c>
      <c r="J31" s="51">
        <v>15280</v>
      </c>
      <c r="L31" s="60">
        <v>30</v>
      </c>
      <c r="M31" s="61" t="s">
        <v>179</v>
      </c>
      <c r="W31" s="164"/>
      <c r="X31" s="164"/>
      <c r="Y31" s="164"/>
      <c r="Z31" s="164"/>
      <c r="AA31" s="164"/>
      <c r="AB31" s="164"/>
    </row>
    <row r="32" spans="1:28" ht="24.75" customHeight="1" hidden="1">
      <c r="A32" s="47">
        <v>31</v>
      </c>
      <c r="B32" s="4" t="s">
        <v>96</v>
      </c>
      <c r="C32" s="68">
        <v>5</v>
      </c>
      <c r="D32" s="69" t="s">
        <v>97</v>
      </c>
      <c r="E32" s="50"/>
      <c r="F32" s="62"/>
      <c r="G32" s="50"/>
      <c r="H32" s="50"/>
      <c r="I32" s="51">
        <v>31</v>
      </c>
      <c r="J32" s="51">
        <v>15700</v>
      </c>
      <c r="L32" s="60">
        <v>31</v>
      </c>
      <c r="M32" s="61" t="s">
        <v>180</v>
      </c>
      <c r="W32" s="164"/>
      <c r="X32" s="164"/>
      <c r="Y32" s="164"/>
      <c r="Z32" s="164"/>
      <c r="AA32" s="164"/>
      <c r="AB32" s="164"/>
    </row>
    <row r="33" spans="1:28" ht="24.75" customHeight="1" hidden="1">
      <c r="A33" s="47">
        <v>32</v>
      </c>
      <c r="B33" s="4" t="s">
        <v>98</v>
      </c>
      <c r="C33" s="68">
        <v>6</v>
      </c>
      <c r="D33" s="69" t="s">
        <v>99</v>
      </c>
      <c r="E33" s="50"/>
      <c r="F33" s="62"/>
      <c r="G33" s="50"/>
      <c r="H33" s="50"/>
      <c r="I33" s="51">
        <v>32</v>
      </c>
      <c r="J33" s="51">
        <v>16150</v>
      </c>
      <c r="L33" s="60">
        <v>32</v>
      </c>
      <c r="M33" s="61" t="s">
        <v>181</v>
      </c>
      <c r="W33" s="164"/>
      <c r="X33" s="164"/>
      <c r="Y33" s="164"/>
      <c r="Z33" s="164"/>
      <c r="AA33" s="164"/>
      <c r="AB33" s="164"/>
    </row>
    <row r="34" spans="1:13" ht="24.75" customHeight="1" hidden="1">
      <c r="A34" s="47">
        <v>33</v>
      </c>
      <c r="B34" s="1" t="s">
        <v>100</v>
      </c>
      <c r="C34" s="68">
        <v>7</v>
      </c>
      <c r="D34" s="69" t="s">
        <v>101</v>
      </c>
      <c r="E34" s="50"/>
      <c r="F34" s="62"/>
      <c r="G34" s="50"/>
      <c r="H34" s="50"/>
      <c r="I34" s="51">
        <v>33</v>
      </c>
      <c r="J34" s="51">
        <v>16600</v>
      </c>
      <c r="L34" s="60">
        <v>33</v>
      </c>
      <c r="M34" s="61" t="s">
        <v>182</v>
      </c>
    </row>
    <row r="35" spans="1:13" ht="24.75" customHeight="1" hidden="1">
      <c r="A35" s="47">
        <v>34</v>
      </c>
      <c r="B35" s="1" t="s">
        <v>102</v>
      </c>
      <c r="C35" s="68">
        <v>8</v>
      </c>
      <c r="D35" s="69" t="s">
        <v>103</v>
      </c>
      <c r="E35" s="50"/>
      <c r="F35" s="62"/>
      <c r="G35" s="50"/>
      <c r="H35" s="50"/>
      <c r="I35" s="51">
        <v>34</v>
      </c>
      <c r="J35" s="51">
        <v>17050</v>
      </c>
      <c r="L35" s="60">
        <v>34</v>
      </c>
      <c r="M35" s="61" t="s">
        <v>183</v>
      </c>
    </row>
    <row r="36" spans="1:13" ht="24.75" customHeight="1" hidden="1">
      <c r="A36" s="47">
        <v>35</v>
      </c>
      <c r="B36" s="4" t="s">
        <v>104</v>
      </c>
      <c r="C36" s="68">
        <v>9</v>
      </c>
      <c r="D36" s="69" t="s">
        <v>105</v>
      </c>
      <c r="E36" s="50"/>
      <c r="F36" s="62"/>
      <c r="G36" s="50"/>
      <c r="H36" s="50"/>
      <c r="I36" s="51">
        <v>35</v>
      </c>
      <c r="J36" s="51">
        <v>17540</v>
      </c>
      <c r="L36" s="60">
        <v>35</v>
      </c>
      <c r="M36" s="61" t="s">
        <v>184</v>
      </c>
    </row>
    <row r="37" spans="1:13" ht="24.75" customHeight="1" hidden="1">
      <c r="A37" s="47">
        <v>36</v>
      </c>
      <c r="B37" s="4" t="s">
        <v>106</v>
      </c>
      <c r="C37" s="68">
        <v>10</v>
      </c>
      <c r="D37" s="69" t="s">
        <v>107</v>
      </c>
      <c r="E37" s="50"/>
      <c r="F37" s="62"/>
      <c r="G37" s="50"/>
      <c r="H37" s="50"/>
      <c r="I37" s="51">
        <v>36</v>
      </c>
      <c r="J37" s="51">
        <v>18030</v>
      </c>
      <c r="L37" s="60">
        <v>36</v>
      </c>
      <c r="M37" s="61" t="s">
        <v>185</v>
      </c>
    </row>
    <row r="38" spans="1:13" ht="24.75" customHeight="1" hidden="1">
      <c r="A38" s="47">
        <v>37</v>
      </c>
      <c r="B38" s="4" t="s">
        <v>108</v>
      </c>
      <c r="C38" s="68">
        <v>11</v>
      </c>
      <c r="D38" s="69" t="s">
        <v>109</v>
      </c>
      <c r="E38" s="50"/>
      <c r="F38" s="62"/>
      <c r="G38" s="50"/>
      <c r="H38" s="50"/>
      <c r="I38" s="51">
        <v>37</v>
      </c>
      <c r="J38" s="51">
        <v>18520</v>
      </c>
      <c r="L38" s="60">
        <v>37</v>
      </c>
      <c r="M38" s="61" t="s">
        <v>186</v>
      </c>
    </row>
    <row r="39" spans="1:13" ht="24.75" customHeight="1" hidden="1">
      <c r="A39" s="47">
        <v>38</v>
      </c>
      <c r="B39" s="4" t="s">
        <v>110</v>
      </c>
      <c r="C39" s="68">
        <v>12</v>
      </c>
      <c r="D39" s="69" t="s">
        <v>111</v>
      </c>
      <c r="E39" s="50"/>
      <c r="F39" s="62"/>
      <c r="G39" s="50"/>
      <c r="H39" s="50"/>
      <c r="I39" s="51">
        <v>38</v>
      </c>
      <c r="J39" s="51">
        <v>19050</v>
      </c>
      <c r="L39" s="60">
        <v>38</v>
      </c>
      <c r="M39" s="61" t="s">
        <v>187</v>
      </c>
    </row>
    <row r="40" spans="1:13" ht="24.75" customHeight="1" hidden="1">
      <c r="A40" s="47">
        <v>39</v>
      </c>
      <c r="B40" s="4" t="s">
        <v>112</v>
      </c>
      <c r="C40" s="68">
        <v>13</v>
      </c>
      <c r="D40" s="69" t="s">
        <v>113</v>
      </c>
      <c r="E40" s="50"/>
      <c r="F40" s="62"/>
      <c r="G40" s="50"/>
      <c r="H40" s="50"/>
      <c r="I40" s="51">
        <v>39</v>
      </c>
      <c r="J40" s="51">
        <v>19580</v>
      </c>
      <c r="L40" s="60">
        <v>39</v>
      </c>
      <c r="M40" s="61" t="s">
        <v>188</v>
      </c>
    </row>
    <row r="41" spans="1:13" ht="24.75" customHeight="1" hidden="1">
      <c r="A41" s="47">
        <v>40</v>
      </c>
      <c r="B41" s="4" t="s">
        <v>114</v>
      </c>
      <c r="C41" s="68">
        <v>14</v>
      </c>
      <c r="D41" s="69" t="s">
        <v>115</v>
      </c>
      <c r="E41" s="50"/>
      <c r="F41" s="62"/>
      <c r="G41" s="50"/>
      <c r="H41" s="50"/>
      <c r="I41" s="51">
        <v>40</v>
      </c>
      <c r="J41" s="51">
        <v>20110</v>
      </c>
      <c r="L41" s="60">
        <v>40</v>
      </c>
      <c r="M41" s="61" t="s">
        <v>189</v>
      </c>
    </row>
    <row r="42" spans="1:13" ht="24.75" customHeight="1" hidden="1">
      <c r="A42" s="47">
        <v>41</v>
      </c>
      <c r="B42" s="4" t="s">
        <v>116</v>
      </c>
      <c r="C42" s="68">
        <v>15</v>
      </c>
      <c r="D42" s="69" t="s">
        <v>117</v>
      </c>
      <c r="E42" s="50"/>
      <c r="F42" s="62"/>
      <c r="G42" s="50"/>
      <c r="H42" s="50"/>
      <c r="I42" s="51">
        <v>41</v>
      </c>
      <c r="J42" s="51">
        <v>20680</v>
      </c>
      <c r="L42" s="60">
        <v>41</v>
      </c>
      <c r="M42" s="61" t="s">
        <v>190</v>
      </c>
    </row>
    <row r="43" spans="1:13" ht="24.75" customHeight="1" hidden="1">
      <c r="A43" s="47">
        <v>42</v>
      </c>
      <c r="B43" s="4" t="s">
        <v>118</v>
      </c>
      <c r="C43" s="68">
        <v>16</v>
      </c>
      <c r="D43" s="69" t="s">
        <v>119</v>
      </c>
      <c r="E43" s="50"/>
      <c r="F43" s="62"/>
      <c r="G43" s="50"/>
      <c r="H43" s="50"/>
      <c r="I43" s="51">
        <v>42</v>
      </c>
      <c r="J43" s="51">
        <v>21250</v>
      </c>
      <c r="L43" s="60">
        <v>42</v>
      </c>
      <c r="M43" s="61" t="s">
        <v>191</v>
      </c>
    </row>
    <row r="44" spans="1:13" ht="24.75" customHeight="1" hidden="1">
      <c r="A44" s="47">
        <v>43</v>
      </c>
      <c r="B44" s="4" t="s">
        <v>120</v>
      </c>
      <c r="C44" s="68">
        <v>17</v>
      </c>
      <c r="D44" s="69" t="s">
        <v>121</v>
      </c>
      <c r="E44" s="50"/>
      <c r="F44" s="62"/>
      <c r="G44" s="50"/>
      <c r="H44" s="50"/>
      <c r="I44" s="51">
        <v>43</v>
      </c>
      <c r="J44" s="51">
        <v>21820</v>
      </c>
      <c r="L44" s="60">
        <v>43</v>
      </c>
      <c r="M44" s="61" t="s">
        <v>192</v>
      </c>
    </row>
    <row r="45" spans="1:13" ht="24.75" customHeight="1" hidden="1">
      <c r="A45" s="47">
        <v>44</v>
      </c>
      <c r="B45" s="4" t="s">
        <v>122</v>
      </c>
      <c r="C45" s="68">
        <v>18</v>
      </c>
      <c r="D45" s="69" t="s">
        <v>123</v>
      </c>
      <c r="E45" s="50"/>
      <c r="F45" s="62"/>
      <c r="G45" s="50"/>
      <c r="H45" s="50"/>
      <c r="I45" s="51">
        <v>44</v>
      </c>
      <c r="J45" s="51">
        <v>22430</v>
      </c>
      <c r="L45" s="60">
        <v>44</v>
      </c>
      <c r="M45" s="61" t="s">
        <v>193</v>
      </c>
    </row>
    <row r="46" spans="1:13" ht="24.75" customHeight="1" hidden="1">
      <c r="A46" s="47">
        <v>45</v>
      </c>
      <c r="B46" s="4" t="s">
        <v>124</v>
      </c>
      <c r="C46" s="68">
        <v>19</v>
      </c>
      <c r="D46" s="69" t="s">
        <v>125</v>
      </c>
      <c r="E46" s="50"/>
      <c r="F46" s="62"/>
      <c r="G46" s="50"/>
      <c r="H46" s="50"/>
      <c r="I46" s="51">
        <v>45</v>
      </c>
      <c r="J46" s="51">
        <v>23040</v>
      </c>
      <c r="L46" s="60">
        <v>45</v>
      </c>
      <c r="M46" s="61" t="s">
        <v>194</v>
      </c>
    </row>
    <row r="47" spans="1:13" ht="24.75" customHeight="1" hidden="1">
      <c r="A47" s="47">
        <v>46</v>
      </c>
      <c r="B47" s="4" t="s">
        <v>126</v>
      </c>
      <c r="C47" s="68">
        <v>20</v>
      </c>
      <c r="D47" s="69" t="s">
        <v>127</v>
      </c>
      <c r="E47" s="50"/>
      <c r="F47" s="62"/>
      <c r="G47" s="50"/>
      <c r="H47" s="50"/>
      <c r="I47" s="51">
        <v>46</v>
      </c>
      <c r="J47" s="51">
        <v>23650</v>
      </c>
      <c r="L47" s="60">
        <v>46</v>
      </c>
      <c r="M47" s="61" t="s">
        <v>195</v>
      </c>
    </row>
    <row r="48" spans="1:13" ht="24.75" customHeight="1" hidden="1">
      <c r="A48" s="47">
        <v>47</v>
      </c>
      <c r="B48" s="4" t="s">
        <v>128</v>
      </c>
      <c r="C48" s="68">
        <v>21</v>
      </c>
      <c r="D48" s="69" t="s">
        <v>129</v>
      </c>
      <c r="E48" s="50"/>
      <c r="F48" s="62"/>
      <c r="G48" s="50"/>
      <c r="H48" s="50"/>
      <c r="I48" s="51">
        <v>47</v>
      </c>
      <c r="J48" s="51">
        <v>24300</v>
      </c>
      <c r="L48" s="60">
        <v>47</v>
      </c>
      <c r="M48" s="61" t="s">
        <v>196</v>
      </c>
    </row>
    <row r="49" spans="1:13" ht="24.75" customHeight="1" hidden="1">
      <c r="A49" s="47">
        <v>48</v>
      </c>
      <c r="B49" s="4" t="s">
        <v>130</v>
      </c>
      <c r="C49" s="68">
        <v>22</v>
      </c>
      <c r="D49" s="69" t="s">
        <v>131</v>
      </c>
      <c r="E49" s="50"/>
      <c r="F49" s="62"/>
      <c r="G49" s="50"/>
      <c r="H49" s="50"/>
      <c r="I49" s="51">
        <v>48</v>
      </c>
      <c r="J49" s="51">
        <v>24950</v>
      </c>
      <c r="L49" s="60">
        <v>48</v>
      </c>
      <c r="M49" s="61" t="s">
        <v>197</v>
      </c>
    </row>
    <row r="50" spans="1:13" ht="24.75" customHeight="1" hidden="1">
      <c r="A50" s="47">
        <v>49</v>
      </c>
      <c r="B50" s="4" t="s">
        <v>132</v>
      </c>
      <c r="C50" s="68">
        <v>23</v>
      </c>
      <c r="D50" s="69" t="s">
        <v>133</v>
      </c>
      <c r="E50" s="50"/>
      <c r="F50" s="62"/>
      <c r="G50" s="50"/>
      <c r="H50" s="50"/>
      <c r="I50" s="51">
        <v>49</v>
      </c>
      <c r="J50" s="51">
        <v>25600</v>
      </c>
      <c r="L50" s="60">
        <v>49</v>
      </c>
      <c r="M50" s="61" t="s">
        <v>198</v>
      </c>
    </row>
    <row r="51" spans="1:13" ht="24.75" customHeight="1" hidden="1">
      <c r="A51" s="50"/>
      <c r="B51" s="62"/>
      <c r="C51" s="68">
        <v>24</v>
      </c>
      <c r="D51" s="69" t="s">
        <v>134</v>
      </c>
      <c r="E51" s="50"/>
      <c r="F51" s="62"/>
      <c r="G51" s="50"/>
      <c r="H51" s="50"/>
      <c r="I51" s="51">
        <v>50</v>
      </c>
      <c r="J51" s="51">
        <v>26300</v>
      </c>
      <c r="L51" s="60">
        <v>50</v>
      </c>
      <c r="M51" s="61" t="s">
        <v>199</v>
      </c>
    </row>
    <row r="52" spans="1:13" ht="24.75" customHeight="1" hidden="1">
      <c r="A52" s="50"/>
      <c r="B52" s="62"/>
      <c r="C52" s="68">
        <v>25</v>
      </c>
      <c r="D52" s="69" t="s">
        <v>135</v>
      </c>
      <c r="E52" s="50"/>
      <c r="F52" s="62"/>
      <c r="G52" s="50"/>
      <c r="H52" s="50"/>
      <c r="I52" s="51">
        <v>51</v>
      </c>
      <c r="J52" s="51">
        <v>27000</v>
      </c>
      <c r="L52" s="60">
        <v>51</v>
      </c>
      <c r="M52" s="61" t="s">
        <v>200</v>
      </c>
    </row>
    <row r="53" spans="1:13" ht="24.75" customHeight="1" hidden="1">
      <c r="A53" s="50"/>
      <c r="B53" s="62"/>
      <c r="C53" s="68">
        <v>26</v>
      </c>
      <c r="D53" s="69" t="s">
        <v>136</v>
      </c>
      <c r="E53" s="50"/>
      <c r="F53" s="62"/>
      <c r="G53" s="50"/>
      <c r="H53" s="50"/>
      <c r="I53" s="51">
        <v>52</v>
      </c>
      <c r="J53" s="51">
        <v>27700</v>
      </c>
      <c r="L53" s="60">
        <v>52</v>
      </c>
      <c r="M53" s="61" t="s">
        <v>201</v>
      </c>
    </row>
    <row r="54" spans="1:13" ht="24.75" customHeight="1" hidden="1">
      <c r="A54" s="50"/>
      <c r="B54" s="62"/>
      <c r="C54" s="68">
        <v>27</v>
      </c>
      <c r="D54" s="69" t="s">
        <v>137</v>
      </c>
      <c r="E54" s="50"/>
      <c r="F54" s="62"/>
      <c r="G54" s="50"/>
      <c r="H54" s="50"/>
      <c r="I54" s="51">
        <v>53</v>
      </c>
      <c r="J54" s="51">
        <v>28450</v>
      </c>
      <c r="L54" s="60">
        <v>53</v>
      </c>
      <c r="M54" s="61" t="s">
        <v>202</v>
      </c>
    </row>
    <row r="55" spans="1:13" ht="24.75" customHeight="1" hidden="1">
      <c r="A55" s="50"/>
      <c r="C55" s="68">
        <v>28</v>
      </c>
      <c r="D55" s="69" t="s">
        <v>138</v>
      </c>
      <c r="E55" s="50"/>
      <c r="F55" s="62"/>
      <c r="G55" s="50"/>
      <c r="H55" s="50"/>
      <c r="I55" s="51">
        <v>54</v>
      </c>
      <c r="J55" s="51">
        <v>29200</v>
      </c>
      <c r="L55" s="60">
        <v>54</v>
      </c>
      <c r="M55" s="61" t="s">
        <v>203</v>
      </c>
    </row>
    <row r="56" spans="1:13" ht="24.75" customHeight="1" hidden="1">
      <c r="A56" s="50">
        <v>1</v>
      </c>
      <c r="B56" s="70" t="s">
        <v>275</v>
      </c>
      <c r="C56" s="68">
        <v>29</v>
      </c>
      <c r="D56" s="69" t="s">
        <v>139</v>
      </c>
      <c r="E56" s="50"/>
      <c r="F56" s="62"/>
      <c r="G56" s="50"/>
      <c r="H56" s="50"/>
      <c r="I56" s="51">
        <v>55</v>
      </c>
      <c r="J56" s="51">
        <v>29950</v>
      </c>
      <c r="L56" s="60">
        <v>55</v>
      </c>
      <c r="M56" s="61" t="s">
        <v>204</v>
      </c>
    </row>
    <row r="57" spans="1:13" ht="24.75" customHeight="1" hidden="1">
      <c r="A57" s="50">
        <v>2</v>
      </c>
      <c r="B57" s="71" t="s">
        <v>276</v>
      </c>
      <c r="C57" s="68">
        <v>30</v>
      </c>
      <c r="D57" s="69" t="s">
        <v>140</v>
      </c>
      <c r="E57" s="50"/>
      <c r="F57" s="62"/>
      <c r="G57" s="50"/>
      <c r="H57" s="50"/>
      <c r="I57" s="51">
        <v>56</v>
      </c>
      <c r="J57" s="51">
        <v>30750</v>
      </c>
      <c r="L57" s="60">
        <v>56</v>
      </c>
      <c r="M57" s="61" t="s">
        <v>205</v>
      </c>
    </row>
    <row r="58" spans="1:13" ht="24.75" customHeight="1" hidden="1">
      <c r="A58" s="50">
        <v>3</v>
      </c>
      <c r="B58" s="72" t="s">
        <v>278</v>
      </c>
      <c r="C58" s="68">
        <v>31</v>
      </c>
      <c r="D58" s="69" t="s">
        <v>141</v>
      </c>
      <c r="E58" s="50"/>
      <c r="F58" s="62"/>
      <c r="G58" s="50"/>
      <c r="H58" s="50"/>
      <c r="I58" s="51">
        <v>57</v>
      </c>
      <c r="J58" s="51">
        <v>31550</v>
      </c>
      <c r="L58" s="60">
        <v>57</v>
      </c>
      <c r="M58" s="61" t="s">
        <v>206</v>
      </c>
    </row>
    <row r="59" spans="1:13" ht="24.75" customHeight="1" hidden="1">
      <c r="A59" s="50">
        <v>4</v>
      </c>
      <c r="B59" s="70" t="s">
        <v>277</v>
      </c>
      <c r="C59" s="68">
        <v>32</v>
      </c>
      <c r="D59" s="69" t="s">
        <v>142</v>
      </c>
      <c r="E59" s="50"/>
      <c r="F59" s="62"/>
      <c r="G59" s="50"/>
      <c r="H59" s="50"/>
      <c r="I59" s="51">
        <v>58</v>
      </c>
      <c r="J59" s="51">
        <v>32350</v>
      </c>
      <c r="L59" s="60">
        <v>58</v>
      </c>
      <c r="M59" s="61" t="s">
        <v>207</v>
      </c>
    </row>
    <row r="60" spans="1:13" ht="24.75" customHeight="1" hidden="1">
      <c r="A60" s="50">
        <v>5</v>
      </c>
      <c r="B60" s="73" t="s">
        <v>279</v>
      </c>
      <c r="C60" s="50"/>
      <c r="D60" s="62"/>
      <c r="E60" s="50"/>
      <c r="F60" s="62"/>
      <c r="G60" s="50"/>
      <c r="H60" s="50"/>
      <c r="I60" s="51">
        <v>59</v>
      </c>
      <c r="J60" s="51">
        <v>33200</v>
      </c>
      <c r="L60" s="60">
        <v>59</v>
      </c>
      <c r="M60" s="61" t="s">
        <v>208</v>
      </c>
    </row>
    <row r="61" spans="1:13" ht="24.75" customHeight="1" hidden="1">
      <c r="A61" s="50">
        <v>6</v>
      </c>
      <c r="B61" s="73" t="s">
        <v>280</v>
      </c>
      <c r="C61" s="50">
        <v>1</v>
      </c>
      <c r="D61" s="62" t="s">
        <v>272</v>
      </c>
      <c r="E61" s="50"/>
      <c r="F61" s="62"/>
      <c r="G61" s="50"/>
      <c r="H61" s="50"/>
      <c r="I61" s="51">
        <v>60</v>
      </c>
      <c r="J61" s="51">
        <v>34050</v>
      </c>
      <c r="L61" s="60">
        <v>60</v>
      </c>
      <c r="M61" s="61" t="s">
        <v>209</v>
      </c>
    </row>
    <row r="62" spans="1:13" ht="24.75" customHeight="1" hidden="1">
      <c r="A62" s="50">
        <v>7</v>
      </c>
      <c r="B62" s="74" t="s">
        <v>281</v>
      </c>
      <c r="C62" s="50">
        <v>2</v>
      </c>
      <c r="D62" s="62" t="s">
        <v>273</v>
      </c>
      <c r="E62" s="50"/>
      <c r="F62" s="62"/>
      <c r="G62" s="50"/>
      <c r="H62" s="50"/>
      <c r="I62" s="51">
        <v>61</v>
      </c>
      <c r="J62" s="51">
        <v>34900</v>
      </c>
      <c r="L62" s="60">
        <v>61</v>
      </c>
      <c r="M62" s="61" t="s">
        <v>210</v>
      </c>
    </row>
    <row r="63" spans="1:13" ht="24.75" customHeight="1" hidden="1">
      <c r="A63" s="50">
        <v>8</v>
      </c>
      <c r="B63" s="73" t="s">
        <v>282</v>
      </c>
      <c r="C63" s="50">
        <v>3</v>
      </c>
      <c r="D63" s="62" t="s">
        <v>274</v>
      </c>
      <c r="E63" s="50"/>
      <c r="F63" s="62"/>
      <c r="G63" s="50"/>
      <c r="H63" s="50"/>
      <c r="I63" s="51">
        <v>62</v>
      </c>
      <c r="J63" s="51">
        <v>35800</v>
      </c>
      <c r="L63" s="60">
        <v>62</v>
      </c>
      <c r="M63" s="61" t="s">
        <v>211</v>
      </c>
    </row>
    <row r="64" spans="1:13" ht="24.75" customHeight="1" hidden="1">
      <c r="A64" s="50">
        <v>9</v>
      </c>
      <c r="B64" s="73" t="s">
        <v>283</v>
      </c>
      <c r="C64" s="50"/>
      <c r="D64" s="62"/>
      <c r="E64" s="50"/>
      <c r="F64" s="62"/>
      <c r="G64" s="50"/>
      <c r="H64" s="50"/>
      <c r="I64" s="51">
        <v>63</v>
      </c>
      <c r="J64" s="51">
        <v>36700</v>
      </c>
      <c r="L64" s="60">
        <v>63</v>
      </c>
      <c r="M64" s="61" t="s">
        <v>212</v>
      </c>
    </row>
    <row r="65" spans="1:13" ht="24.75" customHeight="1" hidden="1">
      <c r="A65" s="50">
        <v>10</v>
      </c>
      <c r="B65" s="73" t="s">
        <v>284</v>
      </c>
      <c r="C65" s="50">
        <v>1</v>
      </c>
      <c r="D65" s="62" t="s">
        <v>295</v>
      </c>
      <c r="E65" s="50"/>
      <c r="F65" s="62"/>
      <c r="G65" s="50"/>
      <c r="H65" s="50"/>
      <c r="I65" s="51">
        <v>64</v>
      </c>
      <c r="J65" s="51">
        <v>37600</v>
      </c>
      <c r="L65" s="60">
        <v>64</v>
      </c>
      <c r="M65" s="61" t="s">
        <v>213</v>
      </c>
    </row>
    <row r="66" spans="1:13" ht="24.75" customHeight="1" hidden="1">
      <c r="A66" s="50">
        <v>11</v>
      </c>
      <c r="B66" s="73" t="s">
        <v>285</v>
      </c>
      <c r="C66" s="50">
        <v>2</v>
      </c>
      <c r="D66" s="62" t="s">
        <v>274</v>
      </c>
      <c r="E66" s="50"/>
      <c r="F66" s="62"/>
      <c r="G66" s="50"/>
      <c r="H66" s="50"/>
      <c r="I66" s="51">
        <v>65</v>
      </c>
      <c r="J66" s="51">
        <v>38570</v>
      </c>
      <c r="L66" s="60">
        <v>65</v>
      </c>
      <c r="M66" s="61" t="s">
        <v>214</v>
      </c>
    </row>
    <row r="67" spans="1:13" ht="24.75" customHeight="1" hidden="1">
      <c r="A67" s="50"/>
      <c r="B67" s="62"/>
      <c r="C67" s="50">
        <v>3</v>
      </c>
      <c r="D67" s="62" t="s">
        <v>296</v>
      </c>
      <c r="E67" s="50"/>
      <c r="F67" s="62"/>
      <c r="G67" s="50"/>
      <c r="H67" s="50"/>
      <c r="I67" s="51">
        <v>66</v>
      </c>
      <c r="J67" s="51">
        <v>39540</v>
      </c>
      <c r="L67" s="60">
        <v>66</v>
      </c>
      <c r="M67" s="61" t="s">
        <v>215</v>
      </c>
    </row>
    <row r="68" spans="1:13" ht="24.75" customHeight="1" hidden="1">
      <c r="A68" s="165" t="s">
        <v>287</v>
      </c>
      <c r="B68" s="165"/>
      <c r="C68" s="50">
        <v>4</v>
      </c>
      <c r="D68" s="62" t="s">
        <v>297</v>
      </c>
      <c r="E68" s="50"/>
      <c r="F68" s="62"/>
      <c r="G68" s="50"/>
      <c r="H68" s="50"/>
      <c r="I68" s="51">
        <v>67</v>
      </c>
      <c r="J68" s="51">
        <v>40510</v>
      </c>
      <c r="L68" s="60">
        <v>67</v>
      </c>
      <c r="M68" s="61" t="s">
        <v>216</v>
      </c>
    </row>
    <row r="69" spans="1:13" ht="24.75" customHeight="1" hidden="1">
      <c r="A69" s="47">
        <v>1</v>
      </c>
      <c r="B69" s="1" t="s">
        <v>20</v>
      </c>
      <c r="C69" s="50">
        <v>5</v>
      </c>
      <c r="D69" s="62" t="s">
        <v>298</v>
      </c>
      <c r="E69" s="50"/>
      <c r="F69" s="62"/>
      <c r="G69" s="50"/>
      <c r="H69" s="50"/>
      <c r="I69" s="51">
        <v>68</v>
      </c>
      <c r="J69" s="51">
        <v>41550</v>
      </c>
      <c r="L69" s="60">
        <v>68</v>
      </c>
      <c r="M69" s="61" t="s">
        <v>217</v>
      </c>
    </row>
    <row r="70" spans="1:13" ht="24.75" customHeight="1" hidden="1">
      <c r="A70" s="47">
        <v>2</v>
      </c>
      <c r="B70" s="1" t="s">
        <v>43</v>
      </c>
      <c r="C70" s="50">
        <v>6</v>
      </c>
      <c r="D70" s="62" t="s">
        <v>273</v>
      </c>
      <c r="E70" s="50"/>
      <c r="F70" s="62"/>
      <c r="G70" s="50"/>
      <c r="H70" s="50"/>
      <c r="I70" s="51">
        <v>75</v>
      </c>
      <c r="J70" s="51">
        <v>49360</v>
      </c>
      <c r="L70" s="60">
        <v>69</v>
      </c>
      <c r="M70" s="61" t="s">
        <v>331</v>
      </c>
    </row>
    <row r="71" spans="1:13" ht="24.75" customHeight="1" hidden="1">
      <c r="A71" s="47">
        <v>3</v>
      </c>
      <c r="B71" s="4" t="s">
        <v>45</v>
      </c>
      <c r="C71" s="50">
        <v>7</v>
      </c>
      <c r="D71" s="62" t="s">
        <v>272</v>
      </c>
      <c r="E71" s="50"/>
      <c r="F71" s="62"/>
      <c r="G71" s="50"/>
      <c r="H71" s="50"/>
      <c r="I71" s="51">
        <v>76</v>
      </c>
      <c r="J71" s="51">
        <v>50560</v>
      </c>
      <c r="L71" s="60">
        <v>70</v>
      </c>
      <c r="M71" s="61" t="s">
        <v>332</v>
      </c>
    </row>
    <row r="72" spans="1:13" ht="24.75" customHeight="1" hidden="1">
      <c r="A72" s="47">
        <v>4</v>
      </c>
      <c r="B72" s="4" t="s">
        <v>47</v>
      </c>
      <c r="C72" s="50"/>
      <c r="D72" s="62"/>
      <c r="E72" s="50"/>
      <c r="F72" s="62"/>
      <c r="G72" s="50"/>
      <c r="H72" s="50"/>
      <c r="I72" s="51">
        <v>77</v>
      </c>
      <c r="J72" s="51">
        <v>51760</v>
      </c>
      <c r="L72" s="60">
        <v>71</v>
      </c>
      <c r="M72" s="61" t="s">
        <v>333</v>
      </c>
    </row>
    <row r="73" spans="1:13" ht="24.75" customHeight="1" hidden="1">
      <c r="A73" s="47">
        <v>5</v>
      </c>
      <c r="B73" s="4" t="s">
        <v>66</v>
      </c>
      <c r="I73" s="51">
        <v>78</v>
      </c>
      <c r="J73" s="51">
        <v>53060</v>
      </c>
      <c r="L73" s="60">
        <v>72</v>
      </c>
      <c r="M73" s="61" t="s">
        <v>334</v>
      </c>
    </row>
    <row r="74" spans="1:13" ht="24.75" customHeight="1" hidden="1">
      <c r="A74" s="47">
        <v>6</v>
      </c>
      <c r="B74" s="4" t="s">
        <v>68</v>
      </c>
      <c r="C74" s="50">
        <v>1</v>
      </c>
      <c r="D74" s="62" t="s">
        <v>382</v>
      </c>
      <c r="I74" s="51">
        <v>79</v>
      </c>
      <c r="J74" s="51">
        <v>54360</v>
      </c>
      <c r="L74" s="60">
        <v>73</v>
      </c>
      <c r="M74" s="61" t="s">
        <v>335</v>
      </c>
    </row>
    <row r="75" spans="1:13" ht="24.75" customHeight="1" hidden="1">
      <c r="A75" s="47">
        <v>7</v>
      </c>
      <c r="B75" s="4" t="s">
        <v>288</v>
      </c>
      <c r="C75" s="50">
        <v>2</v>
      </c>
      <c r="D75" s="62" t="s">
        <v>383</v>
      </c>
      <c r="I75" s="51">
        <v>80</v>
      </c>
      <c r="J75" s="51">
        <v>55660</v>
      </c>
      <c r="L75" s="60">
        <v>74</v>
      </c>
      <c r="M75" s="61" t="s">
        <v>336</v>
      </c>
    </row>
    <row r="76" spans="1:13" ht="24.75" customHeight="1" hidden="1">
      <c r="A76" s="47">
        <v>8</v>
      </c>
      <c r="B76" s="4" t="s">
        <v>289</v>
      </c>
      <c r="L76" s="60">
        <v>75</v>
      </c>
      <c r="M76" s="61" t="s">
        <v>218</v>
      </c>
    </row>
    <row r="77" spans="1:13" ht="24.75" customHeight="1" hidden="1">
      <c r="A77" s="47">
        <v>9</v>
      </c>
      <c r="B77" s="4" t="s">
        <v>92</v>
      </c>
      <c r="L77" s="60">
        <v>76</v>
      </c>
      <c r="M77" s="61" t="s">
        <v>219</v>
      </c>
    </row>
    <row r="78" spans="1:13" ht="24.75" customHeight="1" hidden="1">
      <c r="A78" s="47">
        <v>10</v>
      </c>
      <c r="B78" s="4" t="s">
        <v>98</v>
      </c>
      <c r="L78" s="60">
        <v>77</v>
      </c>
      <c r="M78" s="61" t="s">
        <v>220</v>
      </c>
    </row>
    <row r="79" spans="1:13" ht="24.75" customHeight="1" hidden="1">
      <c r="A79" s="47">
        <v>11</v>
      </c>
      <c r="B79" s="1" t="s">
        <v>100</v>
      </c>
      <c r="L79" s="60">
        <v>78</v>
      </c>
      <c r="M79" s="61" t="s">
        <v>337</v>
      </c>
    </row>
    <row r="80" spans="1:13" ht="24.75" customHeight="1" hidden="1">
      <c r="A80" s="47">
        <v>12</v>
      </c>
      <c r="B80" s="1" t="s">
        <v>102</v>
      </c>
      <c r="L80" s="60">
        <v>79</v>
      </c>
      <c r="M80" s="61" t="s">
        <v>338</v>
      </c>
    </row>
    <row r="81" spans="12:13" ht="24.75" customHeight="1" hidden="1">
      <c r="L81" s="60">
        <v>80</v>
      </c>
      <c r="M81" s="61" t="s">
        <v>339</v>
      </c>
    </row>
    <row r="82" spans="5:13" ht="24.75" customHeight="1" hidden="1">
      <c r="E82" s="50">
        <v>1</v>
      </c>
      <c r="F82" s="70" t="s">
        <v>275</v>
      </c>
      <c r="G82" s="75" t="s">
        <v>430</v>
      </c>
      <c r="H82" s="52" t="str">
        <f>VLOOKUP(MAIN!B17,E82:G92,3,FALSE)</f>
        <v>she</v>
      </c>
      <c r="L82" s="60">
        <v>81</v>
      </c>
      <c r="M82" s="61" t="s">
        <v>340</v>
      </c>
    </row>
    <row r="83" spans="5:13" ht="24.75" customHeight="1" hidden="1">
      <c r="E83" s="50">
        <v>2</v>
      </c>
      <c r="F83" s="71" t="s">
        <v>276</v>
      </c>
      <c r="G83" s="75" t="s">
        <v>431</v>
      </c>
      <c r="L83" s="60">
        <v>82</v>
      </c>
      <c r="M83" s="61" t="s">
        <v>341</v>
      </c>
    </row>
    <row r="84" spans="5:13" ht="24.75" customHeight="1" hidden="1">
      <c r="E84" s="50">
        <v>3</v>
      </c>
      <c r="F84" s="72" t="s">
        <v>278</v>
      </c>
      <c r="G84" s="75" t="s">
        <v>430</v>
      </c>
      <c r="L84" s="60">
        <v>83</v>
      </c>
      <c r="M84" s="61" t="s">
        <v>221</v>
      </c>
    </row>
    <row r="85" spans="5:13" ht="24.75" customHeight="1" hidden="1">
      <c r="E85" s="50">
        <v>4</v>
      </c>
      <c r="F85" s="70" t="s">
        <v>277</v>
      </c>
      <c r="G85" s="75" t="s">
        <v>431</v>
      </c>
      <c r="L85" s="60">
        <v>84</v>
      </c>
      <c r="M85" s="61" t="s">
        <v>222</v>
      </c>
    </row>
    <row r="86" spans="2:13" ht="24.75" customHeight="1" hidden="1">
      <c r="B86" s="1" t="s">
        <v>20</v>
      </c>
      <c r="C86" s="52">
        <v>2</v>
      </c>
      <c r="E86" s="50">
        <v>5</v>
      </c>
      <c r="F86" s="73" t="s">
        <v>279</v>
      </c>
      <c r="G86" s="75" t="s">
        <v>430</v>
      </c>
      <c r="L86" s="60">
        <v>85</v>
      </c>
      <c r="M86" s="61" t="s">
        <v>342</v>
      </c>
    </row>
    <row r="87" spans="2:13" ht="24.75" customHeight="1" hidden="1">
      <c r="B87" s="1" t="s">
        <v>43</v>
      </c>
      <c r="C87" s="52">
        <v>2</v>
      </c>
      <c r="E87" s="50">
        <v>6</v>
      </c>
      <c r="F87" s="73" t="s">
        <v>280</v>
      </c>
      <c r="G87" s="75" t="s">
        <v>431</v>
      </c>
      <c r="L87" s="60">
        <v>86</v>
      </c>
      <c r="M87" s="61" t="s">
        <v>343</v>
      </c>
    </row>
    <row r="88" spans="2:13" ht="24.75" customHeight="1" hidden="1">
      <c r="B88" s="4" t="s">
        <v>45</v>
      </c>
      <c r="C88" s="52">
        <v>1</v>
      </c>
      <c r="E88" s="50">
        <v>7</v>
      </c>
      <c r="F88" s="74" t="s">
        <v>281</v>
      </c>
      <c r="G88" s="75" t="s">
        <v>430</v>
      </c>
      <c r="L88" s="60">
        <v>87</v>
      </c>
      <c r="M88" s="61" t="s">
        <v>344</v>
      </c>
    </row>
    <row r="89" spans="2:13" ht="24.75" customHeight="1" hidden="1">
      <c r="B89" s="4" t="s">
        <v>47</v>
      </c>
      <c r="C89" s="52">
        <v>1</v>
      </c>
      <c r="E89" s="50">
        <v>8</v>
      </c>
      <c r="F89" s="73" t="s">
        <v>282</v>
      </c>
      <c r="G89" s="75" t="s">
        <v>431</v>
      </c>
      <c r="L89" s="60">
        <v>88</v>
      </c>
      <c r="M89" s="61" t="s">
        <v>345</v>
      </c>
    </row>
    <row r="90" spans="2:13" ht="24.75" customHeight="1" hidden="1">
      <c r="B90" s="4" t="s">
        <v>66</v>
      </c>
      <c r="C90" s="52">
        <v>2</v>
      </c>
      <c r="E90" s="50">
        <v>9</v>
      </c>
      <c r="F90" s="73" t="s">
        <v>283</v>
      </c>
      <c r="G90" s="75" t="s">
        <v>431</v>
      </c>
      <c r="L90" s="60">
        <v>89</v>
      </c>
      <c r="M90" s="61" t="s">
        <v>346</v>
      </c>
    </row>
    <row r="91" spans="2:13" ht="24.75" customHeight="1" hidden="1">
      <c r="B91" s="4" t="s">
        <v>68</v>
      </c>
      <c r="C91" s="52">
        <v>2</v>
      </c>
      <c r="E91" s="50">
        <v>10</v>
      </c>
      <c r="F91" s="73" t="s">
        <v>284</v>
      </c>
      <c r="G91" s="75" t="s">
        <v>430</v>
      </c>
      <c r="L91" s="60">
        <v>90</v>
      </c>
      <c r="M91" s="61" t="s">
        <v>347</v>
      </c>
    </row>
    <row r="92" spans="2:13" ht="24.75" customHeight="1" hidden="1">
      <c r="B92" s="4" t="s">
        <v>288</v>
      </c>
      <c r="C92" s="52">
        <v>2</v>
      </c>
      <c r="E92" s="50">
        <v>11</v>
      </c>
      <c r="F92" s="73" t="s">
        <v>285</v>
      </c>
      <c r="G92" s="75" t="s">
        <v>431</v>
      </c>
      <c r="L92" s="60">
        <v>91</v>
      </c>
      <c r="M92" s="61" t="s">
        <v>348</v>
      </c>
    </row>
    <row r="93" spans="2:13" ht="24.75" customHeight="1" hidden="1">
      <c r="B93" s="4" t="s">
        <v>289</v>
      </c>
      <c r="C93" s="52">
        <v>2</v>
      </c>
      <c r="L93" s="60">
        <v>92</v>
      </c>
      <c r="M93" s="61" t="s">
        <v>349</v>
      </c>
    </row>
    <row r="94" spans="2:13" ht="24.75" customHeight="1" hidden="1">
      <c r="B94" s="4" t="s">
        <v>92</v>
      </c>
      <c r="C94" s="52">
        <v>1</v>
      </c>
      <c r="L94" s="60">
        <v>93</v>
      </c>
      <c r="M94" s="61" t="s">
        <v>350</v>
      </c>
    </row>
    <row r="95" spans="2:13" ht="24.75" customHeight="1" hidden="1">
      <c r="B95" s="4" t="s">
        <v>98</v>
      </c>
      <c r="C95" s="52">
        <v>2</v>
      </c>
      <c r="L95" s="60">
        <v>94</v>
      </c>
      <c r="M95" s="61" t="s">
        <v>351</v>
      </c>
    </row>
    <row r="96" spans="2:13" ht="24.75" customHeight="1" hidden="1">
      <c r="B96" s="1" t="s">
        <v>100</v>
      </c>
      <c r="C96" s="52">
        <v>1</v>
      </c>
      <c r="L96" s="60">
        <v>95</v>
      </c>
      <c r="M96" s="61" t="s">
        <v>352</v>
      </c>
    </row>
    <row r="97" spans="2:13" ht="24.75" customHeight="1" hidden="1">
      <c r="B97" s="1" t="s">
        <v>102</v>
      </c>
      <c r="C97" s="52">
        <v>1</v>
      </c>
      <c r="E97" s="50">
        <v>1</v>
      </c>
      <c r="F97" s="70" t="s">
        <v>275</v>
      </c>
      <c r="G97" s="75" t="s">
        <v>433</v>
      </c>
      <c r="H97" s="52" t="str">
        <f>VLOOKUP(MAIN!B17,E97:G107,3,FALSE)</f>
        <v>her</v>
      </c>
      <c r="L97" s="60">
        <v>96</v>
      </c>
      <c r="M97" s="61" t="s">
        <v>223</v>
      </c>
    </row>
    <row r="98" spans="5:13" ht="24.75" customHeight="1" hidden="1">
      <c r="E98" s="50">
        <v>2</v>
      </c>
      <c r="F98" s="71" t="s">
        <v>276</v>
      </c>
      <c r="G98" s="75" t="s">
        <v>434</v>
      </c>
      <c r="L98" s="60">
        <v>97</v>
      </c>
      <c r="M98" s="61" t="s">
        <v>353</v>
      </c>
    </row>
    <row r="99" spans="5:13" ht="24.75" customHeight="1" hidden="1">
      <c r="E99" s="50">
        <v>3</v>
      </c>
      <c r="F99" s="72" t="s">
        <v>278</v>
      </c>
      <c r="G99" s="75" t="s">
        <v>433</v>
      </c>
      <c r="L99" s="60">
        <v>98</v>
      </c>
      <c r="M99" s="61" t="s">
        <v>354</v>
      </c>
    </row>
    <row r="100" spans="5:13" ht="24.75" customHeight="1" hidden="1">
      <c r="E100" s="50">
        <v>4</v>
      </c>
      <c r="F100" s="70" t="s">
        <v>277</v>
      </c>
      <c r="G100" s="75" t="s">
        <v>434</v>
      </c>
      <c r="L100" s="60">
        <v>99</v>
      </c>
      <c r="M100" s="61" t="s">
        <v>224</v>
      </c>
    </row>
    <row r="101" spans="1:13" ht="24.75" customHeight="1" hidden="1">
      <c r="A101" s="52">
        <v>1</v>
      </c>
      <c r="B101" s="2" t="s">
        <v>21</v>
      </c>
      <c r="C101" s="75" t="s">
        <v>388</v>
      </c>
      <c r="E101" s="50">
        <v>5</v>
      </c>
      <c r="F101" s="73" t="s">
        <v>279</v>
      </c>
      <c r="G101" s="75" t="s">
        <v>433</v>
      </c>
      <c r="L101" s="60">
        <v>100</v>
      </c>
      <c r="M101" s="61" t="s">
        <v>225</v>
      </c>
    </row>
    <row r="102" spans="1:13" ht="24.75" customHeight="1" hidden="1">
      <c r="A102" s="52">
        <v>2</v>
      </c>
      <c r="B102" s="2" t="s">
        <v>25</v>
      </c>
      <c r="C102" s="75" t="s">
        <v>389</v>
      </c>
      <c r="E102" s="50">
        <v>6</v>
      </c>
      <c r="F102" s="73" t="s">
        <v>280</v>
      </c>
      <c r="G102" s="75" t="s">
        <v>434</v>
      </c>
      <c r="L102" s="60">
        <v>101</v>
      </c>
      <c r="M102" s="61" t="s">
        <v>226</v>
      </c>
    </row>
    <row r="103" spans="1:13" ht="24.75" customHeight="1" hidden="1">
      <c r="A103" s="52">
        <v>3</v>
      </c>
      <c r="B103" s="2" t="s">
        <v>29</v>
      </c>
      <c r="C103" s="75" t="s">
        <v>390</v>
      </c>
      <c r="E103" s="50">
        <v>7</v>
      </c>
      <c r="F103" s="74" t="s">
        <v>281</v>
      </c>
      <c r="G103" s="75" t="s">
        <v>433</v>
      </c>
      <c r="L103" s="60">
        <v>102</v>
      </c>
      <c r="M103" s="61" t="s">
        <v>355</v>
      </c>
    </row>
    <row r="104" spans="1:13" ht="24.75" customHeight="1" hidden="1">
      <c r="A104" s="52">
        <v>4</v>
      </c>
      <c r="B104" s="2" t="s">
        <v>31</v>
      </c>
      <c r="C104" s="75" t="s">
        <v>391</v>
      </c>
      <c r="E104" s="50">
        <v>8</v>
      </c>
      <c r="F104" s="73" t="s">
        <v>282</v>
      </c>
      <c r="G104" s="75" t="s">
        <v>434</v>
      </c>
      <c r="L104" s="60">
        <v>103</v>
      </c>
      <c r="M104" s="61" t="s">
        <v>356</v>
      </c>
    </row>
    <row r="105" spans="1:13" ht="24.75" customHeight="1" hidden="1">
      <c r="A105" s="52">
        <v>5</v>
      </c>
      <c r="B105" s="2" t="s">
        <v>35</v>
      </c>
      <c r="C105" s="75" t="s">
        <v>406</v>
      </c>
      <c r="E105" s="50">
        <v>9</v>
      </c>
      <c r="F105" s="73" t="s">
        <v>283</v>
      </c>
      <c r="G105" s="75" t="s">
        <v>434</v>
      </c>
      <c r="L105" s="60">
        <v>104</v>
      </c>
      <c r="M105" s="61" t="s">
        <v>357</v>
      </c>
    </row>
    <row r="106" spans="1:13" ht="24.75" customHeight="1" hidden="1">
      <c r="A106" s="52">
        <v>6</v>
      </c>
      <c r="B106" s="2" t="s">
        <v>38</v>
      </c>
      <c r="C106" s="75" t="s">
        <v>392</v>
      </c>
      <c r="E106" s="50">
        <v>10</v>
      </c>
      <c r="F106" s="73" t="s">
        <v>284</v>
      </c>
      <c r="G106" s="75" t="s">
        <v>433</v>
      </c>
      <c r="L106" s="60">
        <v>105</v>
      </c>
      <c r="M106" s="61" t="s">
        <v>358</v>
      </c>
    </row>
    <row r="107" spans="1:13" ht="24.75" customHeight="1" hidden="1">
      <c r="A107" s="52">
        <v>7</v>
      </c>
      <c r="B107" s="2" t="s">
        <v>41</v>
      </c>
      <c r="C107" s="75" t="s">
        <v>393</v>
      </c>
      <c r="E107" s="50">
        <v>11</v>
      </c>
      <c r="F107" s="73" t="s">
        <v>285</v>
      </c>
      <c r="G107" s="75" t="s">
        <v>434</v>
      </c>
      <c r="L107" s="60">
        <v>106</v>
      </c>
      <c r="M107" s="61" t="s">
        <v>359</v>
      </c>
    </row>
    <row r="108" spans="1:13" ht="24.75" customHeight="1" hidden="1">
      <c r="A108" s="52">
        <v>8</v>
      </c>
      <c r="B108" s="2" t="s">
        <v>44</v>
      </c>
      <c r="C108" s="75" t="s">
        <v>394</v>
      </c>
      <c r="L108" s="60">
        <v>107</v>
      </c>
      <c r="M108" s="61" t="s">
        <v>360</v>
      </c>
    </row>
    <row r="109" spans="1:13" ht="24.75" customHeight="1" hidden="1">
      <c r="A109" s="52">
        <v>9</v>
      </c>
      <c r="B109" s="2" t="s">
        <v>46</v>
      </c>
      <c r="C109" s="75" t="s">
        <v>395</v>
      </c>
      <c r="L109" s="60">
        <v>108</v>
      </c>
      <c r="M109" s="61" t="s">
        <v>361</v>
      </c>
    </row>
    <row r="110" spans="1:13" ht="24.75" customHeight="1" hidden="1">
      <c r="A110" s="52">
        <v>10</v>
      </c>
      <c r="B110" s="2" t="s">
        <v>48</v>
      </c>
      <c r="C110" s="75" t="s">
        <v>417</v>
      </c>
      <c r="L110" s="60">
        <v>109</v>
      </c>
      <c r="M110" s="61" t="s">
        <v>362</v>
      </c>
    </row>
    <row r="111" spans="1:13" ht="24.75" customHeight="1" hidden="1">
      <c r="A111" s="52">
        <v>11</v>
      </c>
      <c r="B111" s="2" t="s">
        <v>52</v>
      </c>
      <c r="C111" s="75" t="s">
        <v>396</v>
      </c>
      <c r="L111" s="60">
        <v>110</v>
      </c>
      <c r="M111" s="61" t="s">
        <v>363</v>
      </c>
    </row>
    <row r="112" spans="1:13" ht="24.75" customHeight="1" hidden="1">
      <c r="A112" s="52">
        <v>12</v>
      </c>
      <c r="B112" s="2" t="s">
        <v>55</v>
      </c>
      <c r="C112" s="75" t="s">
        <v>397</v>
      </c>
      <c r="L112" s="60">
        <v>111</v>
      </c>
      <c r="M112" s="61" t="s">
        <v>364</v>
      </c>
    </row>
    <row r="113" spans="1:13" ht="24.75" customHeight="1" hidden="1">
      <c r="A113" s="52">
        <v>13</v>
      </c>
      <c r="B113" s="2" t="s">
        <v>58</v>
      </c>
      <c r="C113" s="75" t="s">
        <v>398</v>
      </c>
      <c r="L113" s="60">
        <v>112</v>
      </c>
      <c r="M113" s="61" t="s">
        <v>365</v>
      </c>
    </row>
    <row r="114" spans="1:13" ht="24.75" customHeight="1" hidden="1">
      <c r="A114" s="52">
        <v>14</v>
      </c>
      <c r="B114" s="2" t="s">
        <v>61</v>
      </c>
      <c r="C114" s="75" t="s">
        <v>399</v>
      </c>
      <c r="L114" s="60">
        <v>113</v>
      </c>
      <c r="M114" s="61" t="s">
        <v>366</v>
      </c>
    </row>
    <row r="115" spans="1:13" ht="24.75" customHeight="1" hidden="1">
      <c r="A115" s="52">
        <v>15</v>
      </c>
      <c r="B115" s="2" t="s">
        <v>64</v>
      </c>
      <c r="C115" s="75" t="s">
        <v>400</v>
      </c>
      <c r="L115" s="60">
        <v>114</v>
      </c>
      <c r="M115" s="61" t="s">
        <v>367</v>
      </c>
    </row>
    <row r="116" spans="1:13" ht="24.75" customHeight="1" hidden="1">
      <c r="A116" s="52">
        <v>16</v>
      </c>
      <c r="B116" s="2" t="s">
        <v>67</v>
      </c>
      <c r="C116" s="75" t="s">
        <v>401</v>
      </c>
      <c r="L116" s="60">
        <v>115</v>
      </c>
      <c r="M116" s="61" t="s">
        <v>368</v>
      </c>
    </row>
    <row r="117" spans="1:13" ht="24.75" customHeight="1" hidden="1">
      <c r="A117" s="52">
        <v>17</v>
      </c>
      <c r="B117" s="2" t="s">
        <v>69</v>
      </c>
      <c r="C117" s="75" t="s">
        <v>393</v>
      </c>
      <c r="L117" s="60">
        <v>116</v>
      </c>
      <c r="M117" s="61" t="s">
        <v>369</v>
      </c>
    </row>
    <row r="118" spans="1:13" ht="24.75" customHeight="1" hidden="1">
      <c r="A118" s="52">
        <v>18</v>
      </c>
      <c r="B118" s="2" t="s">
        <v>71</v>
      </c>
      <c r="C118" s="75" t="s">
        <v>402</v>
      </c>
      <c r="L118" s="60">
        <v>117</v>
      </c>
      <c r="M118" s="61" t="s">
        <v>227</v>
      </c>
    </row>
    <row r="119" spans="1:13" ht="24.75" customHeight="1" hidden="1">
      <c r="A119" s="52">
        <v>19</v>
      </c>
      <c r="B119" s="2" t="s">
        <v>74</v>
      </c>
      <c r="C119" s="75" t="s">
        <v>403</v>
      </c>
      <c r="L119" s="60">
        <v>118</v>
      </c>
      <c r="M119" s="61" t="s">
        <v>228</v>
      </c>
    </row>
    <row r="120" spans="1:13" ht="24.75" customHeight="1" hidden="1">
      <c r="A120" s="52">
        <v>20</v>
      </c>
      <c r="B120" s="2" t="s">
        <v>76</v>
      </c>
      <c r="C120" s="75" t="s">
        <v>404</v>
      </c>
      <c r="L120" s="60">
        <v>119</v>
      </c>
      <c r="M120" s="61" t="s">
        <v>229</v>
      </c>
    </row>
    <row r="121" spans="1:13" ht="24.75" customHeight="1" hidden="1">
      <c r="A121" s="52">
        <v>21</v>
      </c>
      <c r="B121" s="2" t="s">
        <v>78</v>
      </c>
      <c r="C121" s="75" t="s">
        <v>405</v>
      </c>
      <c r="L121" s="60">
        <v>120</v>
      </c>
      <c r="M121" s="61" t="s">
        <v>230</v>
      </c>
    </row>
    <row r="122" spans="1:13" ht="24.75" customHeight="1" hidden="1">
      <c r="A122" s="52">
        <v>22</v>
      </c>
      <c r="B122" s="2" t="s">
        <v>80</v>
      </c>
      <c r="C122" s="75" t="s">
        <v>418</v>
      </c>
      <c r="L122" s="60">
        <v>121</v>
      </c>
      <c r="M122" s="61" t="s">
        <v>231</v>
      </c>
    </row>
    <row r="123" spans="1:13" ht="24.75" customHeight="1" hidden="1">
      <c r="A123" s="52">
        <v>23</v>
      </c>
      <c r="B123" s="2" t="s">
        <v>82</v>
      </c>
      <c r="C123" s="75" t="s">
        <v>407</v>
      </c>
      <c r="L123" s="60">
        <v>122</v>
      </c>
      <c r="M123" s="61" t="s">
        <v>232</v>
      </c>
    </row>
    <row r="124" spans="12:13" ht="24.75" customHeight="1" hidden="1">
      <c r="L124" s="60">
        <v>123</v>
      </c>
      <c r="M124" s="61" t="s">
        <v>233</v>
      </c>
    </row>
    <row r="125" spans="12:13" ht="24.75" customHeight="1" hidden="1">
      <c r="L125" s="60">
        <v>124</v>
      </c>
      <c r="M125" s="61" t="s">
        <v>234</v>
      </c>
    </row>
    <row r="126" spans="12:13" ht="24.75" customHeight="1" hidden="1">
      <c r="L126" s="60">
        <v>125</v>
      </c>
      <c r="M126" s="61" t="s">
        <v>235</v>
      </c>
    </row>
    <row r="127" spans="12:13" ht="24.75" customHeight="1" hidden="1">
      <c r="L127" s="60">
        <v>126</v>
      </c>
      <c r="M127" s="61" t="s">
        <v>236</v>
      </c>
    </row>
    <row r="128" spans="12:13" ht="24.75" customHeight="1" hidden="1">
      <c r="L128" s="60">
        <v>127</v>
      </c>
      <c r="M128" s="61" t="s">
        <v>237</v>
      </c>
    </row>
    <row r="129" spans="12:13" ht="24.75" customHeight="1" hidden="1">
      <c r="L129" s="60">
        <v>128</v>
      </c>
      <c r="M129" s="61" t="s">
        <v>238</v>
      </c>
    </row>
    <row r="130" spans="12:13" ht="24.75" customHeight="1" hidden="1">
      <c r="L130" s="60">
        <v>129</v>
      </c>
      <c r="M130" s="61" t="s">
        <v>239</v>
      </c>
    </row>
    <row r="131" spans="12:13" ht="24.75" customHeight="1" hidden="1">
      <c r="L131" s="60">
        <v>130</v>
      </c>
      <c r="M131" s="61" t="s">
        <v>240</v>
      </c>
    </row>
    <row r="132" spans="12:13" ht="24.75" customHeight="1" hidden="1">
      <c r="L132" s="60">
        <v>131</v>
      </c>
      <c r="M132" s="61" t="s">
        <v>241</v>
      </c>
    </row>
    <row r="133" spans="12:13" ht="24.75" customHeight="1" hidden="1">
      <c r="L133" s="60">
        <v>132</v>
      </c>
      <c r="M133" s="61" t="s">
        <v>242</v>
      </c>
    </row>
    <row r="134" spans="12:13" ht="24.75" customHeight="1" hidden="1">
      <c r="L134" s="60">
        <v>133</v>
      </c>
      <c r="M134" s="61" t="s">
        <v>243</v>
      </c>
    </row>
    <row r="135" spans="12:13" ht="24.75" customHeight="1" hidden="1">
      <c r="L135" s="60">
        <v>134</v>
      </c>
      <c r="M135" s="61" t="s">
        <v>244</v>
      </c>
    </row>
    <row r="136" spans="12:13" ht="24.75" customHeight="1" hidden="1">
      <c r="L136" s="60">
        <v>135</v>
      </c>
      <c r="M136" s="61" t="s">
        <v>245</v>
      </c>
    </row>
    <row r="137" spans="12:13" ht="24.75" customHeight="1" hidden="1">
      <c r="L137" s="60">
        <v>136</v>
      </c>
      <c r="M137" s="61" t="s">
        <v>246</v>
      </c>
    </row>
    <row r="138" spans="12:13" ht="24.75" customHeight="1" hidden="1">
      <c r="L138" s="60">
        <v>137</v>
      </c>
      <c r="M138" s="61" t="s">
        <v>247</v>
      </c>
    </row>
    <row r="139" spans="12:13" ht="24.75" customHeight="1" hidden="1">
      <c r="L139" s="60">
        <v>138</v>
      </c>
      <c r="M139" s="61" t="s">
        <v>248</v>
      </c>
    </row>
    <row r="140" spans="12:13" ht="24.75" customHeight="1" hidden="1">
      <c r="L140" s="60">
        <v>139</v>
      </c>
      <c r="M140" s="61" t="s">
        <v>249</v>
      </c>
    </row>
    <row r="141" spans="12:13" ht="24.75" customHeight="1" hidden="1">
      <c r="L141" s="60">
        <v>140</v>
      </c>
      <c r="M141" s="61" t="s">
        <v>250</v>
      </c>
    </row>
    <row r="142" spans="12:13" ht="24.75" customHeight="1" hidden="1">
      <c r="L142" s="60">
        <v>141</v>
      </c>
      <c r="M142" s="61" t="s">
        <v>251</v>
      </c>
    </row>
    <row r="143" spans="12:13" ht="24.75" customHeight="1" hidden="1">
      <c r="L143" s="60">
        <v>142</v>
      </c>
      <c r="M143" s="61" t="s">
        <v>252</v>
      </c>
    </row>
    <row r="144" spans="12:13" ht="24.75" customHeight="1" hidden="1">
      <c r="L144" s="60">
        <v>143</v>
      </c>
      <c r="M144" s="61" t="s">
        <v>253</v>
      </c>
    </row>
    <row r="145" spans="12:13" ht="24.75" customHeight="1" hidden="1">
      <c r="L145" s="60">
        <v>144</v>
      </c>
      <c r="M145" s="61" t="s">
        <v>254</v>
      </c>
    </row>
    <row r="146" spans="12:13" ht="24.75" customHeight="1" hidden="1">
      <c r="L146" s="60">
        <v>145</v>
      </c>
      <c r="M146" s="61" t="s">
        <v>255</v>
      </c>
    </row>
    <row r="147" spans="12:13" ht="24.75" customHeight="1" hidden="1">
      <c r="L147" s="60">
        <v>146</v>
      </c>
      <c r="M147" s="61" t="s">
        <v>256</v>
      </c>
    </row>
    <row r="148" spans="12:13" ht="24.75" customHeight="1" hidden="1">
      <c r="L148" s="60">
        <v>147</v>
      </c>
      <c r="M148" s="61" t="s">
        <v>257</v>
      </c>
    </row>
    <row r="149" spans="12:13" ht="24.75" customHeight="1" hidden="1">
      <c r="L149" s="60">
        <v>148</v>
      </c>
      <c r="M149" s="61" t="s">
        <v>258</v>
      </c>
    </row>
    <row r="150" spans="12:13" ht="24.75" customHeight="1" hidden="1">
      <c r="L150" s="60">
        <v>149</v>
      </c>
      <c r="M150" s="61" t="s">
        <v>259</v>
      </c>
    </row>
    <row r="151" spans="12:13" ht="24.75" customHeight="1" hidden="1">
      <c r="L151" s="60">
        <v>150</v>
      </c>
      <c r="M151" s="61" t="s">
        <v>260</v>
      </c>
    </row>
    <row r="152" spans="12:13" ht="24.75" customHeight="1" hidden="1">
      <c r="L152" s="60">
        <v>151</v>
      </c>
      <c r="M152" s="61" t="s">
        <v>261</v>
      </c>
    </row>
    <row r="153" spans="12:13" ht="24.75" customHeight="1" hidden="1">
      <c r="L153" s="60">
        <v>152</v>
      </c>
      <c r="M153" s="61" t="s">
        <v>262</v>
      </c>
    </row>
    <row r="154" spans="12:13" ht="24.75" customHeight="1" hidden="1">
      <c r="L154" s="60">
        <v>153</v>
      </c>
      <c r="M154" s="61" t="s">
        <v>263</v>
      </c>
    </row>
    <row r="155" spans="12:13" ht="24.75" customHeight="1" hidden="1">
      <c r="L155" s="60">
        <v>154</v>
      </c>
      <c r="M155" s="61" t="s">
        <v>264</v>
      </c>
    </row>
    <row r="156" spans="12:13" ht="24.75" customHeight="1" hidden="1">
      <c r="L156" s="60">
        <v>155</v>
      </c>
      <c r="M156" s="61" t="s">
        <v>265</v>
      </c>
    </row>
    <row r="157" spans="12:13" ht="24.75" customHeight="1" hidden="1">
      <c r="L157" s="60">
        <v>156</v>
      </c>
      <c r="M157" s="61" t="s">
        <v>266</v>
      </c>
    </row>
    <row r="158" spans="12:13" ht="24.75" customHeight="1" hidden="1">
      <c r="L158" s="60">
        <v>157</v>
      </c>
      <c r="M158" s="61" t="s">
        <v>267</v>
      </c>
    </row>
    <row r="159" spans="12:13" ht="24.75" customHeight="1" hidden="1">
      <c r="L159" s="60">
        <v>158</v>
      </c>
      <c r="M159" s="61" t="s">
        <v>370</v>
      </c>
    </row>
    <row r="160" spans="12:13" ht="24.75" customHeight="1" hidden="1">
      <c r="L160" s="60">
        <v>159</v>
      </c>
      <c r="M160" s="61" t="s">
        <v>268</v>
      </c>
    </row>
    <row r="161" ht="24.75" customHeight="1" hidden="1"/>
    <row r="162" ht="24.75" customHeight="1" hidden="1"/>
    <row r="163" ht="24.75" customHeight="1" hidden="1"/>
    <row r="164" ht="24.75" customHeight="1" hidden="1"/>
    <row r="165" ht="24.75" customHeight="1" hidden="1"/>
    <row r="166" ht="24.75" customHeight="1" hidden="1"/>
    <row r="167" ht="24.75" customHeight="1" hidden="1"/>
    <row r="168" ht="24.75" customHeight="1" hidden="1"/>
    <row r="169" ht="24.75" customHeight="1" hidden="1"/>
    <row r="170" ht="24.75" customHeight="1" hidden="1"/>
    <row r="171" ht="24.75" customHeight="1" hidden="1"/>
    <row r="172" ht="24.75" customHeight="1" hidden="1"/>
    <row r="173" ht="24.75" customHeight="1" hidden="1"/>
    <row r="174" ht="24.75" customHeight="1" hidden="1"/>
    <row r="175" ht="24.75" customHeight="1" hidden="1"/>
    <row r="176" ht="24.75" customHeight="1" hidden="1"/>
    <row r="177" ht="24.75" customHeight="1" hidden="1"/>
    <row r="178" ht="24.75" customHeight="1" hidden="1"/>
    <row r="179" ht="24.75" customHeight="1" hidden="1"/>
    <row r="180" ht="24.75" customHeight="1" hidden="1"/>
    <row r="181" ht="24.75" customHeight="1" hidden="1"/>
    <row r="182" ht="24.75" customHeight="1" hidden="1"/>
    <row r="183" ht="24.75" customHeight="1" hidden="1"/>
    <row r="184" ht="24.75" customHeight="1" hidden="1"/>
    <row r="185" ht="24.75" customHeight="1" hidden="1"/>
    <row r="186" ht="24.75" customHeight="1" hidden="1"/>
    <row r="187" ht="24.75" customHeight="1" hidden="1"/>
    <row r="188" ht="24.75" customHeight="1" hidden="1"/>
    <row r="189" ht="24.75" customHeight="1" hidden="1"/>
    <row r="190" ht="24.75" customHeight="1" hidden="1"/>
    <row r="191" ht="24.75" customHeight="1" hidden="1"/>
    <row r="192" ht="24.75" customHeight="1" hidden="1"/>
    <row r="193" ht="24.75" customHeight="1" hidden="1"/>
    <row r="194" ht="24.75" customHeight="1" hidden="1"/>
    <row r="195" ht="24.75" customHeight="1" hidden="1"/>
    <row r="196" ht="24.75" customHeight="1" hidden="1"/>
    <row r="197" ht="24.75" customHeight="1" hidden="1"/>
    <row r="198" ht="24.75" customHeight="1" hidden="1"/>
    <row r="199" ht="24.75" customHeight="1" hidden="1"/>
    <row r="200" ht="24.75" customHeight="1" hidden="1"/>
    <row r="201" ht="24.75" customHeight="1" hidden="1"/>
    <row r="202" ht="24.75" customHeight="1" hidden="1"/>
    <row r="203" ht="24.75" customHeight="1" hidden="1"/>
    <row r="204" ht="24.75" customHeight="1" hidden="1"/>
    <row r="205" ht="24.75" customHeight="1" hidden="1"/>
    <row r="206" ht="24.75" customHeight="1" hidden="1"/>
    <row r="207" ht="24.75" customHeight="1" hidden="1"/>
    <row r="208" ht="24.75" customHeight="1" hidden="1"/>
    <row r="209" ht="24.75" customHeight="1" hidden="1"/>
    <row r="210" ht="24.75" customHeight="1" hidden="1"/>
    <row r="211" ht="24.75" customHeight="1" hidden="1"/>
    <row r="212" ht="24.75" customHeight="1" hidden="1"/>
    <row r="213" ht="24.75" customHeight="1" hidden="1"/>
    <row r="214" ht="24.75" customHeight="1" hidden="1"/>
    <row r="215" ht="24.75" customHeight="1" hidden="1"/>
    <row r="216" ht="24.75" customHeight="1" hidden="1"/>
    <row r="217" ht="24.75" customHeight="1" hidden="1"/>
    <row r="218" ht="24.75" customHeight="1" hidden="1"/>
    <row r="219" ht="24.75" customHeight="1" hidden="1"/>
    <row r="220" ht="24.75" customHeight="1" hidden="1"/>
    <row r="221" ht="24.75" customHeight="1" hidden="1"/>
    <row r="222" ht="24.75" customHeight="1" hidden="1"/>
    <row r="223" ht="24.75" customHeight="1" hidden="1"/>
    <row r="224" ht="24.75" customHeight="1" hidden="1"/>
    <row r="225" ht="24.75" customHeight="1" hidden="1"/>
    <row r="226" ht="24.75" customHeight="1" hidden="1"/>
    <row r="227" ht="24.75" customHeight="1" hidden="1"/>
    <row r="228" ht="24.75" customHeight="1" hidden="1"/>
    <row r="229" ht="24.75" customHeight="1" hidden="1"/>
    <row r="230" ht="24.75" customHeight="1" hidden="1"/>
    <row r="231" ht="24.75" customHeight="1" hidden="1"/>
    <row r="232" ht="24.75" customHeight="1" hidden="1"/>
    <row r="233" ht="24.75" customHeight="1" hidden="1"/>
    <row r="234" ht="24.75" customHeight="1" hidden="1"/>
    <row r="235" ht="24.75" customHeight="1" hidden="1"/>
    <row r="236" ht="24.75" customHeight="1" hidden="1"/>
    <row r="237" ht="24.75" customHeight="1" hidden="1"/>
    <row r="238" ht="24.75" customHeight="1" hidden="1"/>
    <row r="239" ht="24.75" customHeight="1" hidden="1"/>
    <row r="240" ht="24.75" customHeight="1" hidden="1"/>
    <row r="241" ht="24.75" customHeight="1" hidden="1"/>
    <row r="242" ht="24.75" customHeight="1" hidden="1"/>
    <row r="243" ht="24.75" customHeight="1" hidden="1"/>
    <row r="244" ht="24.75" customHeight="1" hidden="1"/>
    <row r="245" ht="24.75" customHeight="1" hidden="1"/>
    <row r="246" ht="24.75" customHeight="1" hidden="1"/>
    <row r="247" ht="24.75" customHeight="1" hidden="1"/>
    <row r="248" ht="24.75" customHeight="1" hidden="1"/>
    <row r="249" ht="24.75" customHeight="1" hidden="1"/>
    <row r="250" ht="24.75" customHeight="1" hidden="1"/>
    <row r="251" ht="24.75" customHeight="1" hidden="1"/>
    <row r="252" ht="24.75" customHeight="1" hidden="1"/>
    <row r="253" ht="24.75" customHeight="1" hidden="1"/>
    <row r="254" ht="24.75" customHeight="1" hidden="1"/>
    <row r="255" ht="24.75" customHeight="1" hidden="1"/>
    <row r="256" ht="24.75" customHeight="1" hidden="1"/>
    <row r="257" ht="24.75" customHeight="1" hidden="1"/>
    <row r="258" ht="24.75" customHeight="1" hidden="1"/>
    <row r="259" ht="24.75" customHeight="1" hidden="1"/>
    <row r="260" ht="24.75" customHeight="1" hidden="1"/>
    <row r="261" ht="24.75" customHeight="1" hidden="1"/>
    <row r="262" ht="24.75" customHeight="1" hidden="1"/>
    <row r="263" ht="24.75" customHeight="1" hidden="1"/>
    <row r="264" ht="24.75" customHeight="1" hidden="1"/>
    <row r="265" ht="24.75" customHeight="1" hidden="1"/>
    <row r="266" ht="24.75" customHeight="1" hidden="1"/>
    <row r="267" ht="24.75" customHeight="1" hidden="1"/>
    <row r="268" ht="24.75" customHeight="1" hidden="1"/>
    <row r="269" ht="24.75" customHeight="1" hidden="1"/>
    <row r="270" ht="24.75" customHeight="1" hidden="1"/>
    <row r="271" ht="24.75" customHeight="1" hidden="1"/>
    <row r="272" ht="24.75" customHeight="1" hidden="1"/>
    <row r="273" ht="24.75" customHeight="1" hidden="1"/>
    <row r="274" ht="24.75" customHeight="1" hidden="1"/>
    <row r="275" ht="24.75" customHeight="1" hidden="1"/>
    <row r="276" ht="24.75" customHeight="1" hidden="1"/>
    <row r="277" ht="24.75" customHeight="1" hidden="1"/>
    <row r="278" ht="24.75" customHeight="1" hidden="1"/>
    <row r="279" ht="24.75" customHeight="1" hidden="1"/>
    <row r="280" ht="24.75" customHeight="1" hidden="1"/>
    <row r="281" ht="24.75" customHeight="1" hidden="1"/>
    <row r="282" ht="24.75" customHeight="1" hidden="1"/>
    <row r="283" ht="24.75" customHeight="1" hidden="1"/>
    <row r="284" ht="24.75" customHeight="1" hidden="1"/>
    <row r="285" ht="24.75" customHeight="1" hidden="1"/>
    <row r="286" ht="24.75" customHeight="1" hidden="1"/>
    <row r="287" ht="24.75" customHeight="1" hidden="1"/>
    <row r="288" ht="24.75" customHeight="1" hidden="1"/>
    <row r="289" ht="24.75" customHeight="1" hidden="1"/>
    <row r="290" ht="24.75" customHeight="1" hidden="1"/>
    <row r="291" ht="24.75" customHeight="1" hidden="1"/>
    <row r="292" ht="24.75" customHeight="1" hidden="1"/>
    <row r="293" ht="24.75" customHeight="1" hidden="1"/>
    <row r="294" ht="24.75" customHeight="1" hidden="1"/>
    <row r="295" ht="24.75" customHeight="1" hidden="1"/>
    <row r="296" ht="24.75" customHeight="1" hidden="1"/>
    <row r="297" ht="24.75" customHeight="1" hidden="1"/>
    <row r="298" ht="24.75" customHeight="1" hidden="1"/>
    <row r="299" ht="24.75" customHeight="1" hidden="1"/>
    <row r="300" ht="24.75" customHeight="1" hidden="1"/>
    <row r="301" ht="24.75" customHeight="1" hidden="1"/>
    <row r="302" ht="24.75" customHeight="1" hidden="1"/>
    <row r="303" ht="24.75" customHeight="1" hidden="1"/>
    <row r="304" ht="24.75" customHeight="1" hidden="1"/>
    <row r="305" ht="24.75" customHeight="1" hidden="1"/>
    <row r="306" ht="24.75" customHeight="1" hidden="1"/>
    <row r="307" ht="24.75" customHeight="1" hidden="1"/>
    <row r="308" ht="24.75" customHeight="1" hidden="1"/>
    <row r="309" ht="24.75" customHeight="1" hidden="1"/>
    <row r="310" ht="24.75" customHeight="1" hidden="1"/>
    <row r="311" ht="24.75" customHeight="1" hidden="1"/>
    <row r="312" ht="24.75" customHeight="1" hidden="1"/>
    <row r="313" ht="24.75" customHeight="1" hidden="1"/>
    <row r="314" ht="24.75" customHeight="1" hidden="1"/>
    <row r="315" ht="24.75" customHeight="1" hidden="1"/>
    <row r="316" ht="24.75" customHeight="1" hidden="1"/>
    <row r="317" ht="24.75" customHeight="1" hidden="1"/>
    <row r="318" ht="24.75" customHeight="1" hidden="1"/>
    <row r="319" ht="24.75" customHeight="1" hidden="1"/>
    <row r="320" ht="24.75" customHeight="1" hidden="1"/>
    <row r="321" ht="24.75" customHeight="1" hidden="1"/>
    <row r="322" ht="24.75" customHeight="1" hidden="1"/>
    <row r="323" ht="24.75" customHeight="1" hidden="1"/>
    <row r="324" ht="24.75" customHeight="1" hidden="1"/>
    <row r="325" ht="24.75" customHeight="1" hidden="1"/>
    <row r="326" ht="24.75" customHeight="1" hidden="1"/>
    <row r="327" ht="24.75" customHeight="1" hidden="1"/>
    <row r="328" ht="24.75" customHeight="1" hidden="1"/>
    <row r="329" ht="24.75" customHeight="1" hidden="1"/>
    <row r="330" ht="24.75" customHeight="1" hidden="1"/>
    <row r="331" ht="24.75" customHeight="1" hidden="1"/>
    <row r="332" ht="24.75" customHeight="1" hidden="1"/>
    <row r="333" ht="24.75" customHeight="1" hidden="1"/>
    <row r="334" ht="24.75" customHeight="1" hidden="1"/>
    <row r="335" ht="24.75" customHeight="1" hidden="1"/>
    <row r="336" ht="24.75" customHeight="1" hidden="1"/>
    <row r="337" ht="24.75" customHeight="1" hidden="1"/>
    <row r="338" ht="24.75" customHeight="1" hidden="1"/>
    <row r="339" ht="24.75" customHeight="1" hidden="1"/>
    <row r="340" ht="24.75" customHeight="1" hidden="1"/>
    <row r="341" ht="24.75" customHeight="1" hidden="1"/>
    <row r="342" ht="24.75" customHeight="1" hidden="1"/>
    <row r="343" ht="24.75" customHeight="1" hidden="1"/>
    <row r="344" ht="24.75" customHeight="1" hidden="1"/>
    <row r="345" ht="24.75" customHeight="1" hidden="1"/>
    <row r="346" ht="24.75" customHeight="1" hidden="1"/>
    <row r="347" ht="24.75" customHeight="1" hidden="1"/>
    <row r="348" ht="24.75" customHeight="1" hidden="1"/>
    <row r="349" ht="24.75" customHeight="1" hidden="1"/>
    <row r="350" ht="24.75" customHeight="1" hidden="1"/>
    <row r="351" ht="24.75" customHeight="1" hidden="1"/>
    <row r="352" ht="24.75" customHeight="1" hidden="1"/>
    <row r="353" ht="24.75" customHeight="1" hidden="1"/>
    <row r="354" ht="24.75" customHeight="1" hidden="1"/>
    <row r="355" ht="24.75" customHeight="1" hidden="1"/>
    <row r="356" ht="24.75" customHeight="1" hidden="1"/>
    <row r="357" ht="24.75" customHeight="1" hidden="1"/>
    <row r="358" ht="24.75" customHeight="1" hidden="1"/>
    <row r="359" ht="24.75" customHeight="1" hidden="1"/>
    <row r="360" ht="24.75" customHeight="1" hidden="1"/>
    <row r="361" ht="24.75" customHeight="1" hidden="1"/>
    <row r="362" ht="24.75" customHeight="1" hidden="1"/>
    <row r="363" ht="24.75" customHeight="1" hidden="1"/>
    <row r="364" ht="24.75" customHeight="1" hidden="1"/>
    <row r="365" ht="24.75" customHeight="1" hidden="1"/>
    <row r="366" ht="24.75" customHeight="1" hidden="1"/>
    <row r="367" ht="24.75" customHeight="1" hidden="1"/>
    <row r="368" ht="24.75" customHeight="1" hidden="1"/>
    <row r="369" ht="24.75" customHeight="1" hidden="1"/>
    <row r="370" ht="24.75" customHeight="1" hidden="1"/>
    <row r="371" ht="24.75" customHeight="1" hidden="1"/>
    <row r="372" ht="24.75" customHeight="1" hidden="1"/>
    <row r="373" ht="24.75" customHeight="1" hidden="1"/>
    <row r="374" ht="24.75" customHeight="1" hidden="1"/>
    <row r="375" ht="24.75" customHeight="1" hidden="1"/>
    <row r="376" ht="24.75" customHeight="1" hidden="1"/>
    <row r="377" ht="24.75" customHeight="1" hidden="1"/>
    <row r="378" ht="24.75" customHeight="1" hidden="1"/>
    <row r="379" ht="24.75" customHeight="1" hidden="1"/>
    <row r="380" ht="24.75" customHeight="1" hidden="1"/>
    <row r="381" ht="24.75" customHeight="1" hidden="1"/>
    <row r="382" ht="24.75" customHeight="1" hidden="1"/>
    <row r="383" ht="24.75" customHeight="1" hidden="1"/>
    <row r="384" ht="24.75" customHeight="1" hidden="1"/>
    <row r="385" ht="24.75" customHeight="1" hidden="1"/>
    <row r="386" ht="24.75" customHeight="1" hidden="1"/>
    <row r="387" ht="24.75" customHeight="1" hidden="1"/>
    <row r="388" ht="24.75" customHeight="1" hidden="1"/>
    <row r="389" ht="24.75" customHeight="1" hidden="1"/>
    <row r="390" ht="24.75" customHeight="1" hidden="1"/>
    <row r="391" ht="24.75" customHeight="1" hidden="1"/>
    <row r="392" ht="24.75" customHeight="1" hidden="1"/>
    <row r="393" ht="24.75" customHeight="1" hidden="1"/>
    <row r="394" ht="24.75" customHeight="1" hidden="1"/>
    <row r="395" ht="24.75" customHeight="1" hidden="1"/>
    <row r="396" ht="24.75" customHeight="1" hidden="1"/>
    <row r="397" ht="24.75" customHeight="1" hidden="1"/>
    <row r="398" ht="24.75" customHeight="1" hidden="1"/>
    <row r="399" ht="24.75" customHeight="1" hidden="1"/>
    <row r="400" ht="24.75" customHeight="1" hidden="1"/>
    <row r="401" ht="24.75" customHeight="1" hidden="1"/>
    <row r="402" ht="24.75" customHeight="1" hidden="1"/>
    <row r="403" ht="24.75" customHeight="1" hidden="1"/>
    <row r="404" ht="24.75" customHeight="1" hidden="1"/>
    <row r="405" ht="24.75" customHeight="1" hidden="1"/>
    <row r="406" ht="24.75" customHeight="1" hidden="1"/>
    <row r="407" ht="24.75" customHeight="1" hidden="1"/>
    <row r="408" ht="24.75" customHeight="1" hidden="1"/>
    <row r="409" ht="24.75" customHeight="1" hidden="1"/>
    <row r="410" ht="24.75" customHeight="1" hidden="1"/>
    <row r="411" ht="24.75" customHeight="1" hidden="1"/>
    <row r="412" ht="24.75" customHeight="1" hidden="1"/>
    <row r="413" ht="24.75" customHeight="1" hidden="1"/>
    <row r="414" ht="24.75" customHeight="1" hidden="1"/>
    <row r="415" ht="24.75" customHeight="1" hidden="1"/>
    <row r="416" ht="24.75" customHeight="1" hidden="1"/>
    <row r="417" ht="24.75" customHeight="1" hidden="1"/>
    <row r="418" ht="24.75" customHeight="1" hidden="1"/>
    <row r="419" ht="24.75" customHeight="1" hidden="1"/>
    <row r="420" ht="24.75" customHeight="1" hidden="1"/>
    <row r="421" ht="24.75" customHeight="1" hidden="1"/>
    <row r="422" ht="24.75" customHeight="1" hidden="1"/>
    <row r="423" ht="24.75" customHeight="1" hidden="1"/>
    <row r="424" ht="24.75" customHeight="1" hidden="1"/>
    <row r="425" ht="24.75" customHeight="1" hidden="1"/>
    <row r="426" ht="24.75" customHeight="1" hidden="1"/>
    <row r="427" ht="24.75" customHeight="1" hidden="1"/>
    <row r="428" ht="24.75" customHeight="1" hidden="1"/>
    <row r="429" ht="24.75" customHeight="1" hidden="1"/>
    <row r="430" ht="24.75" customHeight="1" hidden="1"/>
    <row r="431" ht="24.75" customHeight="1" hidden="1"/>
    <row r="432" ht="24.75" customHeight="1" hidden="1"/>
    <row r="433" ht="24.75" customHeight="1" hidden="1"/>
    <row r="434" ht="24.75" customHeight="1" hidden="1"/>
    <row r="435" ht="24.75" customHeight="1" hidden="1"/>
    <row r="436" ht="24.75" customHeight="1" hidden="1"/>
    <row r="437" ht="24.75" customHeight="1" hidden="1"/>
    <row r="438" ht="24.75" customHeight="1" hidden="1"/>
    <row r="439" ht="24.75" customHeight="1" hidden="1"/>
    <row r="440" ht="24.75" customHeight="1" hidden="1"/>
    <row r="441" ht="24.75" customHeight="1" hidden="1"/>
    <row r="442" ht="24.75" customHeight="1" hidden="1"/>
    <row r="443" ht="24.75" customHeight="1" hidden="1"/>
    <row r="444" ht="24.75" customHeight="1" hidden="1"/>
    <row r="445" ht="24.75" customHeight="1" hidden="1"/>
    <row r="446" ht="24.75" customHeight="1" hidden="1"/>
    <row r="447" ht="24.75" customHeight="1" hidden="1"/>
    <row r="448" ht="24.75" customHeight="1" hidden="1"/>
    <row r="449" ht="24.75" customHeight="1" hidden="1"/>
    <row r="450" ht="24.75" customHeight="1" hidden="1"/>
    <row r="451" ht="24.75" customHeight="1" hidden="1"/>
    <row r="452" ht="24.75" customHeight="1" hidden="1"/>
    <row r="453" ht="24.75" customHeight="1" hidden="1"/>
    <row r="454" ht="24.75" customHeight="1" hidden="1"/>
    <row r="455" ht="24.75" customHeight="1" hidden="1"/>
    <row r="456" ht="24.75" customHeight="1" hidden="1"/>
    <row r="457" ht="24.75" customHeight="1" hidden="1"/>
    <row r="458" ht="24.75" customHeight="1" hidden="1"/>
    <row r="459" ht="24.75" customHeight="1" hidden="1"/>
    <row r="460" ht="24.75" customHeight="1" hidden="1"/>
    <row r="461" ht="24.75" customHeight="1" hidden="1"/>
    <row r="462" ht="24.75" customHeight="1" hidden="1"/>
    <row r="463" ht="24.75" customHeight="1" hidden="1"/>
    <row r="464" ht="24.75" customHeight="1" hidden="1"/>
    <row r="465" ht="24.75" customHeight="1" hidden="1"/>
    <row r="466" ht="24.75" customHeight="1" hidden="1"/>
    <row r="467" ht="24.75" customHeight="1" hidden="1"/>
    <row r="468" ht="24.75" customHeight="1" hidden="1"/>
    <row r="469" ht="24.75" customHeight="1" hidden="1"/>
    <row r="470" ht="24.75" customHeight="1" hidden="1"/>
    <row r="471" ht="24.75" customHeight="1" hidden="1"/>
    <row r="472" ht="24.75" customHeight="1" hidden="1"/>
    <row r="473" ht="24.75" customHeight="1" hidden="1"/>
    <row r="474" ht="24.75" customHeight="1" hidden="1"/>
    <row r="475" ht="24.75" customHeight="1" hidden="1"/>
    <row r="476" ht="24.75" customHeight="1" hidden="1"/>
    <row r="477" ht="24.75" customHeight="1" hidden="1"/>
    <row r="478" ht="24.75" customHeight="1" hidden="1"/>
    <row r="479" ht="24.75" customHeight="1" hidden="1"/>
    <row r="480" ht="24.75" customHeight="1" hidden="1"/>
    <row r="481" ht="24.75" customHeight="1" hidden="1"/>
    <row r="482" ht="24.75" customHeight="1" hidden="1"/>
    <row r="483" ht="24.75" customHeight="1" hidden="1"/>
    <row r="484" ht="24.75" customHeight="1" hidden="1"/>
    <row r="485" ht="24.75" customHeight="1" hidden="1"/>
    <row r="486" ht="24.75" customHeight="1" hidden="1"/>
    <row r="487" ht="24.75" customHeight="1" hidden="1"/>
    <row r="488" ht="24.75" customHeight="1" hidden="1"/>
    <row r="489" ht="24.75" customHeight="1" hidden="1"/>
    <row r="490" ht="24.75" customHeight="1" hidden="1"/>
    <row r="491" ht="24.75" customHeight="1" hidden="1"/>
    <row r="492" ht="24.75" customHeight="1" hidden="1"/>
    <row r="493" ht="24.75" customHeight="1" hidden="1"/>
    <row r="494" ht="24.75" customHeight="1" hidden="1"/>
    <row r="495" ht="24.75" customHeight="1" hidden="1"/>
    <row r="496" ht="24.75" customHeight="1" hidden="1"/>
    <row r="497" ht="24.75" customHeight="1" hidden="1"/>
    <row r="498" ht="24.75" customHeight="1" hidden="1"/>
    <row r="499" ht="24.75" customHeight="1" hidden="1"/>
    <row r="500" ht="24.75" customHeight="1" hidden="1"/>
    <row r="501" ht="24.75" customHeight="1" hidden="1"/>
    <row r="502" ht="24.75" customHeight="1" hidden="1"/>
    <row r="503" ht="24.75" customHeight="1" hidden="1"/>
    <row r="504" ht="24.75" customHeight="1" hidden="1"/>
    <row r="505" ht="24.75" customHeight="1" hidden="1"/>
    <row r="506" ht="24.75" customHeight="1" hidden="1"/>
    <row r="507" ht="24.75" customHeight="1" hidden="1"/>
    <row r="508" ht="24.75" customHeight="1" hidden="1"/>
    <row r="509" ht="24.75" customHeight="1" hidden="1"/>
    <row r="510" ht="24.75" customHeight="1" hidden="1"/>
    <row r="511" ht="24.75" customHeight="1" hidden="1"/>
    <row r="512" ht="24.75" customHeight="1" hidden="1"/>
    <row r="513" ht="24.75" customHeight="1" hidden="1"/>
    <row r="514" ht="24.75" customHeight="1" hidden="1"/>
    <row r="515" ht="24.75" customHeight="1" hidden="1"/>
    <row r="516" ht="24.75" customHeight="1" hidden="1"/>
    <row r="517" ht="24.75" customHeight="1" hidden="1"/>
    <row r="518" ht="24.75" customHeight="1" hidden="1"/>
    <row r="519" ht="24.75" customHeight="1" hidden="1"/>
    <row r="520" ht="24.75" customHeight="1" hidden="1"/>
    <row r="521" ht="24.75" customHeight="1" hidden="1"/>
    <row r="522" ht="24.75" customHeight="1" hidden="1"/>
    <row r="523" ht="24.75" customHeight="1" hidden="1"/>
    <row r="524" ht="24.75" customHeight="1" hidden="1"/>
    <row r="525" ht="24.75" customHeight="1" hidden="1"/>
    <row r="526" ht="24.75" customHeight="1" hidden="1"/>
    <row r="527" ht="24.75" customHeight="1" hidden="1"/>
    <row r="528" ht="24.75" customHeight="1" hidden="1"/>
    <row r="529" ht="24.75" customHeight="1" hidden="1"/>
    <row r="530" ht="24.75" customHeight="1" hidden="1"/>
    <row r="531" ht="24.75" customHeight="1" hidden="1"/>
    <row r="532" ht="24.75" customHeight="1" hidden="1"/>
    <row r="533" ht="24.75" customHeight="1" hidden="1"/>
    <row r="534" ht="24.75" customHeight="1" hidden="1"/>
    <row r="535" ht="24.75" customHeight="1" hidden="1"/>
    <row r="536" ht="24.75" customHeight="1" hidden="1"/>
    <row r="537" ht="24.75" customHeight="1" hidden="1"/>
    <row r="538" ht="24.75" customHeight="1" hidden="1"/>
    <row r="539" ht="24.75" customHeight="1" hidden="1"/>
    <row r="540" ht="24.75" customHeight="1" hidden="1"/>
    <row r="541" ht="24.75" customHeight="1" hidden="1"/>
    <row r="542" ht="24.75" customHeight="1" hidden="1"/>
    <row r="543" ht="24.75" customHeight="1" hidden="1"/>
    <row r="544" ht="24.75" customHeight="1" hidden="1"/>
    <row r="545" ht="24.75" customHeight="1" hidden="1"/>
    <row r="546" ht="24.75" customHeight="1" hidden="1"/>
    <row r="547" ht="24.75" customHeight="1" hidden="1"/>
    <row r="548" ht="24.75" customHeight="1" hidden="1"/>
    <row r="549" ht="24.75" customHeight="1" hidden="1"/>
    <row r="550" ht="24.75" customHeight="1" hidden="1"/>
    <row r="551" ht="24.75" customHeight="1" hidden="1"/>
    <row r="552" ht="24.75" customHeight="1" hidden="1"/>
    <row r="553" ht="24.75" customHeight="1" hidden="1"/>
    <row r="554" ht="24.75" customHeight="1" hidden="1"/>
    <row r="555" ht="24.75" customHeight="1" hidden="1"/>
    <row r="556" ht="24.75" customHeight="1" hidden="1"/>
    <row r="557" ht="24.75" customHeight="1" hidden="1"/>
    <row r="558" ht="24.75" customHeight="1" hidden="1"/>
    <row r="559" ht="24.75" customHeight="1" hidden="1"/>
    <row r="560" ht="24.75" customHeight="1" hidden="1"/>
    <row r="561" ht="24.75" customHeight="1" hidden="1"/>
    <row r="562" ht="24.75" customHeight="1" hidden="1"/>
    <row r="563" ht="24.75" customHeight="1" hidden="1"/>
    <row r="564" ht="24.75" customHeight="1" hidden="1"/>
    <row r="565" ht="24.75" customHeight="1" hidden="1"/>
    <row r="566" ht="24.75" customHeight="1" hidden="1"/>
    <row r="567" ht="24.75" customHeight="1" hidden="1"/>
    <row r="568" ht="24.75" customHeight="1" hidden="1"/>
    <row r="569" ht="24.75" customHeight="1" hidden="1"/>
    <row r="570" ht="24.75" customHeight="1" hidden="1"/>
    <row r="571" ht="24.75" customHeight="1" hidden="1"/>
    <row r="572" ht="24.75" customHeight="1" hidden="1"/>
    <row r="573" ht="24.75" customHeight="1" hidden="1"/>
    <row r="574" ht="24.75" customHeight="1" hidden="1"/>
    <row r="575" ht="24.75" customHeight="1" hidden="1"/>
    <row r="576" ht="24.75" customHeight="1" hidden="1"/>
    <row r="577" ht="24.75" customHeight="1" hidden="1"/>
    <row r="578" ht="24.75" customHeight="1" hidden="1"/>
    <row r="579" ht="24.75" customHeight="1" hidden="1"/>
    <row r="580" ht="24.75" customHeight="1" hidden="1"/>
    <row r="581" ht="24.75" customHeight="1" hidden="1"/>
    <row r="582" ht="24.75" customHeight="1" hidden="1"/>
    <row r="583" ht="24.75" customHeight="1" hidden="1"/>
    <row r="584" ht="24.75" customHeight="1" hidden="1"/>
    <row r="585" ht="24.75" customHeight="1" hidden="1"/>
    <row r="586" ht="24.75" customHeight="1" hidden="1"/>
    <row r="587" ht="24.75" customHeight="1" hidden="1"/>
    <row r="588" ht="24.75" customHeight="1" hidden="1"/>
    <row r="589" ht="24.75" customHeight="1" hidden="1"/>
    <row r="590" ht="24.75" customHeight="1" hidden="1"/>
    <row r="591" ht="24.75" customHeight="1" hidden="1"/>
    <row r="592" ht="24.75" customHeight="1" hidden="1"/>
    <row r="593" ht="24.75" customHeight="1" hidden="1"/>
    <row r="594" ht="24.75" customHeight="1" hidden="1"/>
    <row r="595" ht="24.75" customHeight="1" hidden="1"/>
    <row r="596" ht="24.75" customHeight="1" hidden="1"/>
    <row r="597" ht="24.75" customHeight="1" hidden="1"/>
    <row r="598" ht="24.75" customHeight="1" hidden="1"/>
    <row r="599" ht="24.75" customHeight="1" hidden="1"/>
    <row r="600" ht="24.75" customHeight="1" hidden="1"/>
    <row r="601" ht="24.75" customHeight="1" hidden="1"/>
    <row r="602" ht="24.75" customHeight="1" hidden="1"/>
    <row r="603" ht="24.75" customHeight="1" hidden="1"/>
    <row r="604" ht="24.75" customHeight="1" hidden="1"/>
    <row r="605" ht="24.75" customHeight="1" hidden="1"/>
    <row r="606" ht="24.75" customHeight="1" hidden="1"/>
    <row r="607" ht="24.75" customHeight="1" hidden="1"/>
    <row r="608" ht="24.75" customHeight="1" hidden="1"/>
    <row r="609" ht="24.75" customHeight="1" hidden="1"/>
    <row r="610" ht="24.75" customHeight="1" hidden="1"/>
    <row r="611" ht="24.75" customHeight="1" hidden="1"/>
    <row r="612" ht="24.75" customHeight="1" hidden="1"/>
    <row r="613" ht="24.75" customHeight="1" hidden="1"/>
    <row r="614" ht="24.75" customHeight="1" hidden="1"/>
    <row r="615" ht="24.75" customHeight="1" hidden="1"/>
    <row r="616" ht="24.75" customHeight="1" hidden="1"/>
    <row r="617" ht="24.75" customHeight="1" hidden="1"/>
    <row r="618" ht="24.75" customHeight="1" hidden="1"/>
    <row r="619" ht="24.75" customHeight="1" hidden="1"/>
    <row r="620" ht="24.75" customHeight="1" hidden="1"/>
    <row r="621" ht="24.75" customHeight="1" hidden="1"/>
    <row r="622" ht="24.75" customHeight="1" hidden="1"/>
    <row r="623" ht="24.75" customHeight="1" hidden="1"/>
    <row r="624" ht="24.75" customHeight="1" hidden="1"/>
    <row r="625" ht="24.75" customHeight="1" hidden="1"/>
    <row r="626" ht="24.75" customHeight="1" hidden="1"/>
    <row r="627" ht="24.75" customHeight="1" hidden="1"/>
    <row r="628" ht="24.75" customHeight="1" hidden="1"/>
    <row r="629" ht="24.75" customHeight="1" hidden="1"/>
    <row r="630" ht="24.75" customHeight="1" hidden="1"/>
    <row r="631" ht="24.75" customHeight="1" hidden="1"/>
    <row r="632" ht="24.75" customHeight="1" hidden="1"/>
    <row r="633" ht="24.75" customHeight="1" hidden="1"/>
    <row r="634" ht="24.75" customHeight="1" hidden="1"/>
    <row r="635" ht="24.75" customHeight="1" hidden="1"/>
    <row r="636" ht="24.75" customHeight="1" hidden="1"/>
    <row r="637" ht="24.75" customHeight="1" hidden="1"/>
    <row r="638" ht="24.75" customHeight="1" hidden="1"/>
    <row r="639" ht="24.75" customHeight="1" hidden="1"/>
    <row r="640" ht="24.75" customHeight="1" hidden="1"/>
    <row r="641" ht="24.75" customHeight="1" hidden="1"/>
    <row r="642" ht="24.75" customHeight="1" hidden="1"/>
    <row r="643" ht="24.75" customHeight="1" hidden="1"/>
    <row r="644" ht="24.75" customHeight="1" hidden="1"/>
    <row r="645" ht="24.75" customHeight="1" hidden="1"/>
    <row r="646" ht="24.75" customHeight="1" hidden="1"/>
    <row r="647" ht="24.75" customHeight="1" hidden="1"/>
    <row r="648" ht="24.75" customHeight="1" hidden="1"/>
    <row r="649" ht="24.75" customHeight="1" hidden="1"/>
    <row r="650" ht="24.75" customHeight="1" hidden="1"/>
    <row r="651" ht="24.75" customHeight="1" hidden="1"/>
    <row r="652" ht="24.75" customHeight="1" hidden="1"/>
    <row r="653" ht="24.75" customHeight="1" hidden="1"/>
    <row r="654" ht="24.75" customHeight="1" hidden="1"/>
    <row r="655" ht="24.75" customHeight="1" hidden="1"/>
    <row r="656" ht="24.75" customHeight="1" hidden="1"/>
    <row r="657" ht="24.75" customHeight="1" hidden="1"/>
    <row r="658" ht="24.75" customHeight="1" hidden="1"/>
    <row r="659" ht="24.75" customHeight="1" hidden="1"/>
    <row r="660" ht="24.75" customHeight="1" hidden="1"/>
    <row r="661" ht="24.75" customHeight="1" hidden="1"/>
    <row r="662" ht="24.75" customHeight="1" hidden="1"/>
    <row r="663" ht="24.75" customHeight="1" hidden="1"/>
    <row r="664" ht="24.75" customHeight="1" hidden="1"/>
    <row r="665" ht="24.75" customHeight="1" hidden="1"/>
    <row r="666" ht="24.75" customHeight="1" hidden="1"/>
    <row r="667" ht="24.75" customHeight="1" hidden="1"/>
    <row r="668" ht="24.75" customHeight="1" hidden="1"/>
    <row r="669" ht="24.75" customHeight="1" hidden="1"/>
    <row r="670" ht="24.75" customHeight="1" hidden="1"/>
    <row r="671" ht="24.75" customHeight="1" hidden="1"/>
    <row r="672" ht="24.75" customHeight="1" hidden="1"/>
    <row r="673" ht="24.75" customHeight="1" hidden="1"/>
    <row r="674" ht="24.75" customHeight="1" hidden="1"/>
    <row r="675" ht="24.75" customHeight="1" hidden="1"/>
    <row r="676" ht="24.75" customHeight="1" hidden="1"/>
    <row r="677" ht="24.75" customHeight="1" hidden="1"/>
    <row r="678" ht="24.75" customHeight="1" hidden="1"/>
    <row r="679" ht="24.75" customHeight="1" hidden="1"/>
    <row r="680" ht="24.75" customHeight="1" hidden="1"/>
    <row r="681" ht="24.75" customHeight="1" hidden="1"/>
    <row r="682" ht="24.75" customHeight="1" hidden="1"/>
    <row r="683" ht="24.75" customHeight="1" hidden="1"/>
    <row r="684" ht="24.75" customHeight="1" hidden="1"/>
    <row r="685" ht="24.75" customHeight="1" hidden="1"/>
    <row r="686" ht="24.75" customHeight="1" hidden="1"/>
    <row r="687" ht="24.75" customHeight="1" hidden="1"/>
    <row r="688" ht="24.75" customHeight="1" hidden="1"/>
    <row r="689" ht="24.75" customHeight="1" hidden="1"/>
    <row r="690" ht="24.75" customHeight="1" hidden="1"/>
    <row r="691" ht="24.75" customHeight="1" hidden="1"/>
    <row r="692" ht="24.75" customHeight="1" hidden="1"/>
    <row r="693" ht="24.75" customHeight="1" hidden="1"/>
    <row r="694" ht="24.75" customHeight="1" hidden="1"/>
    <row r="695" ht="24.75" customHeight="1" hidden="1"/>
    <row r="696" ht="24.75" customHeight="1" hidden="1"/>
    <row r="697" ht="24.75" customHeight="1" hidden="1"/>
    <row r="698" ht="24.75" customHeight="1" hidden="1"/>
    <row r="699" ht="24.75" customHeight="1" hidden="1"/>
    <row r="700" ht="24.75" customHeight="1" hidden="1"/>
    <row r="701" ht="24.75" customHeight="1" hidden="1"/>
    <row r="702" ht="24.75" customHeight="1" hidden="1"/>
    <row r="703" ht="24.75" customHeight="1" hidden="1"/>
    <row r="704" ht="24.75" customHeight="1" hidden="1"/>
    <row r="705" ht="24.75" customHeight="1" hidden="1"/>
    <row r="706" ht="24.75" customHeight="1" hidden="1"/>
    <row r="707" ht="24.75" customHeight="1" hidden="1"/>
    <row r="708" ht="24.75" customHeight="1" hidden="1"/>
    <row r="709" ht="24.75" customHeight="1" hidden="1"/>
    <row r="710" ht="24.75" customHeight="1" hidden="1"/>
    <row r="711" ht="24.75" customHeight="1" hidden="1"/>
    <row r="712" ht="24.75" customHeight="1" hidden="1"/>
    <row r="713" ht="24.75" customHeight="1" hidden="1"/>
    <row r="714" ht="24.75" customHeight="1" hidden="1"/>
    <row r="715" ht="24.75" customHeight="1" hidden="1"/>
    <row r="716" ht="24.75" customHeight="1" hidden="1"/>
    <row r="717" ht="24.75" customHeight="1" hidden="1"/>
    <row r="718" ht="24.75" customHeight="1" hidden="1"/>
    <row r="719" ht="24.75" customHeight="1" hidden="1"/>
    <row r="720" ht="24.75" customHeight="1" hidden="1"/>
    <row r="721" ht="24.75" customHeight="1" hidden="1"/>
    <row r="722" ht="24.75" customHeight="1" hidden="1"/>
    <row r="723" ht="24.75" customHeight="1" hidden="1"/>
    <row r="724" ht="24.75" customHeight="1" hidden="1"/>
    <row r="725" ht="24.75" customHeight="1" hidden="1"/>
    <row r="726" ht="24.75" customHeight="1" hidden="1"/>
    <row r="727" ht="24.75" customHeight="1" hidden="1"/>
    <row r="728" ht="24.75" customHeight="1" hidden="1"/>
    <row r="729" ht="24.75" customHeight="1" hidden="1"/>
    <row r="730" ht="24.75" customHeight="1" hidden="1"/>
    <row r="731" ht="24.75" customHeight="1" hidden="1"/>
    <row r="732" ht="24.75" customHeight="1" hidden="1"/>
    <row r="733" ht="24.75" customHeight="1" hidden="1"/>
    <row r="734" ht="24.75" customHeight="1" hidden="1"/>
    <row r="735" ht="24.75" customHeight="1" hidden="1"/>
    <row r="736" ht="24.75" customHeight="1" hidden="1"/>
    <row r="737" ht="24.75" customHeight="1" hidden="1"/>
    <row r="738" ht="24.75" customHeight="1" hidden="1"/>
    <row r="739" ht="24.75" customHeight="1" hidden="1"/>
    <row r="740" ht="24.75" customHeight="1" hidden="1"/>
    <row r="741" ht="24.75" customHeight="1" hidden="1"/>
    <row r="742" ht="24.75" customHeight="1" hidden="1"/>
    <row r="743" ht="24.75" customHeight="1" hidden="1"/>
    <row r="744" ht="24.75" customHeight="1" hidden="1"/>
    <row r="745" ht="24.75" customHeight="1" hidden="1"/>
    <row r="746" ht="24.75" customHeight="1" hidden="1"/>
    <row r="747" ht="24.75" customHeight="1" hidden="1"/>
    <row r="748" ht="24.75" customHeight="1" hidden="1"/>
    <row r="749" ht="24.75" customHeight="1" hidden="1"/>
    <row r="750" ht="24.75" customHeight="1" hidden="1"/>
    <row r="751" ht="24.75" customHeight="1" hidden="1"/>
    <row r="752" ht="24.75" customHeight="1" hidden="1"/>
    <row r="753" ht="24.75" customHeight="1" hidden="1"/>
    <row r="754" ht="24.75" customHeight="1" hidden="1"/>
    <row r="755" ht="24.75" customHeight="1" hidden="1"/>
    <row r="756" ht="24.75" customHeight="1" hidden="1"/>
    <row r="757" ht="24.75" customHeight="1" hidden="1"/>
    <row r="758" ht="24.75" customHeight="1" hidden="1"/>
    <row r="759" ht="24.75" customHeight="1" hidden="1"/>
    <row r="760" ht="24.75" customHeight="1" hidden="1"/>
    <row r="761" ht="24.75" customHeight="1" hidden="1"/>
    <row r="762" ht="24.75" customHeight="1" hidden="1"/>
    <row r="763" ht="24.75" customHeight="1" hidden="1"/>
    <row r="764" ht="24.75" customHeight="1" hidden="1"/>
    <row r="765" ht="24.75" customHeight="1" hidden="1"/>
    <row r="766" ht="24.75" customHeight="1" hidden="1"/>
    <row r="767" ht="24.75" customHeight="1" hidden="1"/>
    <row r="768" ht="24.75" customHeight="1" hidden="1"/>
    <row r="769" ht="24.75" customHeight="1" hidden="1"/>
    <row r="770" ht="24.75" customHeight="1" hidden="1"/>
  </sheetData>
  <sheetProtection password="B98C" sheet="1"/>
  <mergeCells count="29">
    <mergeCell ref="AU16:AY21"/>
    <mergeCell ref="AU22:AZ29"/>
    <mergeCell ref="W29:AB29"/>
    <mergeCell ref="W30:AB33"/>
    <mergeCell ref="AI16:AN18"/>
    <mergeCell ref="AI20:AN24"/>
    <mergeCell ref="AI25:AN28"/>
    <mergeCell ref="C27:D27"/>
    <mergeCell ref="AC16:AG18"/>
    <mergeCell ref="G5:H5"/>
    <mergeCell ref="E11:F11"/>
    <mergeCell ref="G11:H11"/>
    <mergeCell ref="G26:H26"/>
    <mergeCell ref="C1:D1"/>
    <mergeCell ref="E1:F1"/>
    <mergeCell ref="E5:F5"/>
    <mergeCell ref="AC19:AG24"/>
    <mergeCell ref="W19:AB24"/>
    <mergeCell ref="I1:J1"/>
    <mergeCell ref="AP15:AU15"/>
    <mergeCell ref="AP16:AT19"/>
    <mergeCell ref="AP20:AT21"/>
    <mergeCell ref="AP22:AT28"/>
    <mergeCell ref="A68:B68"/>
    <mergeCell ref="A1:B1"/>
    <mergeCell ref="W14:AB15"/>
    <mergeCell ref="W16:AB18"/>
    <mergeCell ref="L1:M1"/>
    <mergeCell ref="G19:H2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37"/>
  <sheetViews>
    <sheetView showGridLines="0" view="pageBreakPreview" zoomScaleSheetLayoutView="100" zoomScalePageLayoutView="0" workbookViewId="0" topLeftCell="A22">
      <selection activeCell="A13" sqref="A13:R13"/>
    </sheetView>
  </sheetViews>
  <sheetFormatPr defaultColWidth="9.140625" defaultRowHeight="19.5" customHeight="1"/>
  <cols>
    <col min="1" max="1" width="5.140625" style="20" customWidth="1"/>
    <col min="2" max="2" width="6.7109375" style="20" customWidth="1"/>
    <col min="3" max="13" width="5.140625" style="20" customWidth="1"/>
    <col min="14" max="14" width="2.00390625" style="20" customWidth="1"/>
    <col min="15" max="31" width="5.140625" style="20" customWidth="1"/>
    <col min="32" max="16384" width="9.140625" style="20" customWidth="1"/>
  </cols>
  <sheetData>
    <row r="1" spans="1:21" ht="19.5" customHeight="1">
      <c r="A1" s="17"/>
      <c r="B1" s="17"/>
      <c r="C1" s="17"/>
      <c r="D1" s="17"/>
      <c r="E1" s="17"/>
      <c r="F1" s="17"/>
      <c r="G1" s="17"/>
      <c r="H1" s="17"/>
      <c r="I1" s="17"/>
      <c r="J1" s="17"/>
      <c r="K1" s="17"/>
      <c r="L1" s="17"/>
      <c r="M1" s="175" t="s">
        <v>423</v>
      </c>
      <c r="N1" s="175"/>
      <c r="O1" s="176">
        <f>K!Z8</f>
        <v>40047</v>
      </c>
      <c r="P1" s="176"/>
      <c r="Q1" s="176"/>
      <c r="R1" s="176"/>
      <c r="S1" s="183" t="s">
        <v>444</v>
      </c>
      <c r="T1" s="183"/>
      <c r="U1" s="183"/>
    </row>
    <row r="2" spans="1:21" ht="19.5" customHeight="1">
      <c r="A2" s="17" t="s">
        <v>408</v>
      </c>
      <c r="B2" s="17"/>
      <c r="C2" s="17"/>
      <c r="D2" s="17"/>
      <c r="E2" s="17"/>
      <c r="F2" s="17"/>
      <c r="G2" s="17"/>
      <c r="H2" s="17"/>
      <c r="I2" s="17"/>
      <c r="J2" s="17"/>
      <c r="K2" s="17"/>
      <c r="L2" s="17"/>
      <c r="M2" s="17"/>
      <c r="N2" s="17"/>
      <c r="O2" s="17"/>
      <c r="P2" s="17"/>
      <c r="Q2" s="17"/>
      <c r="R2" s="17"/>
      <c r="S2" s="183"/>
      <c r="T2" s="183"/>
      <c r="U2" s="183"/>
    </row>
    <row r="3" spans="1:18" ht="68.25" customHeight="1">
      <c r="A3" s="175" t="str">
        <f>IF(K!R14=1,K!R15,K!S15)</f>
        <v>The Head Master,                                       Govt. High School, Begum Bazar,                               Khairthabad Mandal,                           Hyderabad District.</v>
      </c>
      <c r="B3" s="175"/>
      <c r="C3" s="175"/>
      <c r="D3" s="175"/>
      <c r="E3" s="175"/>
      <c r="F3" s="175"/>
      <c r="G3" s="175"/>
      <c r="H3" s="175"/>
      <c r="I3" s="175"/>
      <c r="J3" s="17"/>
      <c r="K3" s="17"/>
      <c r="L3" s="17"/>
      <c r="M3" s="17"/>
      <c r="N3" s="17"/>
      <c r="O3" s="17"/>
      <c r="P3" s="17"/>
      <c r="Q3" s="17"/>
      <c r="R3" s="17"/>
    </row>
    <row r="4" spans="1:18" ht="19.5" customHeight="1">
      <c r="A4" s="17"/>
      <c r="B4" s="17"/>
      <c r="C4" s="17"/>
      <c r="D4" s="17"/>
      <c r="E4" s="17"/>
      <c r="F4" s="17"/>
      <c r="G4" s="17"/>
      <c r="H4" s="17"/>
      <c r="I4" s="17"/>
      <c r="J4" s="17"/>
      <c r="K4" s="17"/>
      <c r="L4" s="17"/>
      <c r="M4" s="17"/>
      <c r="N4" s="17"/>
      <c r="O4" s="17"/>
      <c r="P4" s="17"/>
      <c r="Q4" s="17"/>
      <c r="R4" s="17"/>
    </row>
    <row r="5" spans="1:18" ht="25.5" customHeight="1">
      <c r="A5" s="178" t="str">
        <f>IF(K!O15="","",CONCATENATE(K!O15,","))</f>
        <v>Sir,</v>
      </c>
      <c r="B5" s="178"/>
      <c r="C5" s="17"/>
      <c r="D5" s="17"/>
      <c r="E5" s="17"/>
      <c r="F5" s="17"/>
      <c r="G5" s="17"/>
      <c r="H5" s="17"/>
      <c r="I5" s="17"/>
      <c r="J5" s="17"/>
      <c r="K5" s="17"/>
      <c r="L5" s="17"/>
      <c r="M5" s="17"/>
      <c r="N5" s="17"/>
      <c r="O5" s="17"/>
      <c r="P5" s="17"/>
      <c r="Q5" s="17"/>
      <c r="R5" s="17"/>
    </row>
    <row r="6" spans="1:18" ht="29.25" customHeight="1">
      <c r="A6" s="17"/>
      <c r="B6" s="18" t="s">
        <v>410</v>
      </c>
      <c r="C6" s="177" t="str">
        <f>CONCATENATE("Request to sanction the Medical Reimbursement in respect of ",UPPER(K!Q3),", ",K!R3,", ",K!S3,", ",K!T3,", ",K!U3," - ","Proposals submitted - Reg.")</f>
        <v>Request to sanction the Medical Reimbursement in respect of SRI.  G.VENKATESWARLU, School Assistant, ZPHS KAVUR, CHILAKALURIPET Mandal, Hyderabad District - Proposals submitted - Reg.</v>
      </c>
      <c r="D6" s="177"/>
      <c r="E6" s="177"/>
      <c r="F6" s="177"/>
      <c r="G6" s="177"/>
      <c r="H6" s="177"/>
      <c r="I6" s="177"/>
      <c r="J6" s="177"/>
      <c r="K6" s="177"/>
      <c r="L6" s="177"/>
      <c r="M6" s="177"/>
      <c r="N6" s="177"/>
      <c r="O6" s="177"/>
      <c r="P6" s="177"/>
      <c r="Q6" s="177"/>
      <c r="R6" s="177"/>
    </row>
    <row r="7" spans="1:18" ht="20.25" customHeight="1">
      <c r="A7" s="17"/>
      <c r="B7" s="19"/>
      <c r="C7" s="177"/>
      <c r="D7" s="177"/>
      <c r="E7" s="177"/>
      <c r="F7" s="177"/>
      <c r="G7" s="177"/>
      <c r="H7" s="177"/>
      <c r="I7" s="177"/>
      <c r="J7" s="177"/>
      <c r="K7" s="177"/>
      <c r="L7" s="177"/>
      <c r="M7" s="177"/>
      <c r="N7" s="177"/>
      <c r="O7" s="177"/>
      <c r="P7" s="177"/>
      <c r="Q7" s="177"/>
      <c r="R7" s="177"/>
    </row>
    <row r="8" spans="1:18" ht="20.25" customHeight="1">
      <c r="A8" s="17"/>
      <c r="B8" s="19"/>
      <c r="C8" s="177"/>
      <c r="D8" s="177"/>
      <c r="E8" s="177"/>
      <c r="F8" s="177"/>
      <c r="G8" s="177"/>
      <c r="H8" s="177"/>
      <c r="I8" s="177"/>
      <c r="J8" s="177"/>
      <c r="K8" s="177"/>
      <c r="L8" s="177"/>
      <c r="M8" s="177"/>
      <c r="N8" s="177"/>
      <c r="O8" s="177"/>
      <c r="P8" s="177"/>
      <c r="Q8" s="177"/>
      <c r="R8" s="177"/>
    </row>
    <row r="9" spans="1:18" s="21" customFormat="1" ht="17.25" customHeight="1">
      <c r="A9" s="19"/>
      <c r="B9" s="18" t="s">
        <v>411</v>
      </c>
      <c r="C9" s="178" t="s">
        <v>412</v>
      </c>
      <c r="D9" s="178"/>
      <c r="E9" s="178"/>
      <c r="F9" s="178"/>
      <c r="G9" s="178"/>
      <c r="H9" s="178"/>
      <c r="I9" s="178"/>
      <c r="J9" s="178"/>
      <c r="K9" s="178"/>
      <c r="L9" s="178"/>
      <c r="M9" s="178"/>
      <c r="N9" s="178"/>
      <c r="O9" s="178"/>
      <c r="P9" s="178"/>
      <c r="Q9" s="178"/>
      <c r="R9" s="178"/>
    </row>
    <row r="10" spans="1:18" s="21" customFormat="1" ht="17.25" customHeight="1">
      <c r="A10" s="19"/>
      <c r="B10" s="19"/>
      <c r="C10" s="178" t="s">
        <v>424</v>
      </c>
      <c r="D10" s="178"/>
      <c r="E10" s="178"/>
      <c r="F10" s="178"/>
      <c r="G10" s="178"/>
      <c r="H10" s="178"/>
      <c r="I10" s="178"/>
      <c r="J10" s="178"/>
      <c r="K10" s="178"/>
      <c r="L10" s="178"/>
      <c r="M10" s="178"/>
      <c r="N10" s="178"/>
      <c r="O10" s="178"/>
      <c r="P10" s="178"/>
      <c r="Q10" s="178"/>
      <c r="R10" s="178"/>
    </row>
    <row r="11" spans="1:18" s="21" customFormat="1" ht="17.25" customHeight="1">
      <c r="A11" s="19"/>
      <c r="B11" s="19"/>
      <c r="C11" s="178" t="s">
        <v>414</v>
      </c>
      <c r="D11" s="178"/>
      <c r="E11" s="178"/>
      <c r="F11" s="178"/>
      <c r="G11" s="178"/>
      <c r="H11" s="178"/>
      <c r="I11" s="178"/>
      <c r="J11" s="178"/>
      <c r="K11" s="178"/>
      <c r="L11" s="178"/>
      <c r="M11" s="178"/>
      <c r="N11" s="178"/>
      <c r="O11" s="178"/>
      <c r="P11" s="178"/>
      <c r="Q11" s="178"/>
      <c r="R11" s="178"/>
    </row>
    <row r="12" spans="1:18" s="21" customFormat="1" ht="17.25" customHeight="1">
      <c r="A12" s="19"/>
      <c r="B12" s="19"/>
      <c r="C12" s="256" t="s">
        <v>596</v>
      </c>
      <c r="D12" s="19"/>
      <c r="E12" s="19"/>
      <c r="F12" s="19"/>
      <c r="G12" s="19"/>
      <c r="H12" s="19"/>
      <c r="I12" s="19"/>
      <c r="J12" s="19"/>
      <c r="K12" s="19"/>
      <c r="L12" s="19"/>
      <c r="M12" s="19"/>
      <c r="N12" s="19"/>
      <c r="O12" s="19"/>
      <c r="P12" s="19"/>
      <c r="Q12" s="19"/>
      <c r="R12" s="19"/>
    </row>
    <row r="13" spans="1:18" ht="28.5" customHeight="1">
      <c r="A13" s="181" t="s">
        <v>416</v>
      </c>
      <c r="B13" s="181"/>
      <c r="C13" s="181"/>
      <c r="D13" s="181"/>
      <c r="E13" s="181"/>
      <c r="F13" s="181"/>
      <c r="G13" s="181"/>
      <c r="H13" s="181"/>
      <c r="I13" s="181"/>
      <c r="J13" s="181"/>
      <c r="K13" s="181"/>
      <c r="L13" s="181"/>
      <c r="M13" s="181"/>
      <c r="N13" s="181"/>
      <c r="O13" s="181"/>
      <c r="P13" s="181"/>
      <c r="Q13" s="181"/>
      <c r="R13" s="181"/>
    </row>
    <row r="14" spans="1:18" ht="21.75" customHeight="1">
      <c r="A14" s="180" t="str">
        <f>K!AI25</f>
        <v>               With reference to the subject cited, I submit here with the Medical Bills with all the enclosures for Medical Reimbursement for an amount of Rs. 20000=00 (Rupees (Rupees  Twenty  Thousand   and  Zero Only)  only) as my Daughter named BABY. Y. SARALA who is wholly dependent on me has undergone Treatment for the desease FEVER in the Recognised Hospital by the Andhra Pradesh State Government i.e., at LALITHA SUPERSPECIALITY, GUNTUR during the period from 01-07-2009 to 10-07-2009 and onward transmit to the higher authorities for further necessary action in the matter at an early date.</v>
      </c>
      <c r="B14" s="180"/>
      <c r="C14" s="180"/>
      <c r="D14" s="180"/>
      <c r="E14" s="180"/>
      <c r="F14" s="180"/>
      <c r="G14" s="180"/>
      <c r="H14" s="180"/>
      <c r="I14" s="180"/>
      <c r="J14" s="180"/>
      <c r="K14" s="180"/>
      <c r="L14" s="180"/>
      <c r="M14" s="180"/>
      <c r="N14" s="180"/>
      <c r="O14" s="180"/>
      <c r="P14" s="180"/>
      <c r="Q14" s="180"/>
      <c r="R14" s="180"/>
    </row>
    <row r="15" spans="1:18" ht="21.75" customHeight="1">
      <c r="A15" s="180"/>
      <c r="B15" s="180"/>
      <c r="C15" s="180"/>
      <c r="D15" s="180"/>
      <c r="E15" s="180"/>
      <c r="F15" s="180"/>
      <c r="G15" s="180"/>
      <c r="H15" s="180"/>
      <c r="I15" s="180"/>
      <c r="J15" s="180"/>
      <c r="K15" s="180"/>
      <c r="L15" s="180"/>
      <c r="M15" s="180"/>
      <c r="N15" s="180"/>
      <c r="O15" s="180"/>
      <c r="P15" s="180"/>
      <c r="Q15" s="180"/>
      <c r="R15" s="180"/>
    </row>
    <row r="16" spans="1:18" ht="21.75" customHeight="1">
      <c r="A16" s="180"/>
      <c r="B16" s="180"/>
      <c r="C16" s="180"/>
      <c r="D16" s="180"/>
      <c r="E16" s="180"/>
      <c r="F16" s="180"/>
      <c r="G16" s="180"/>
      <c r="H16" s="180"/>
      <c r="I16" s="180"/>
      <c r="J16" s="180"/>
      <c r="K16" s="180"/>
      <c r="L16" s="180"/>
      <c r="M16" s="180"/>
      <c r="N16" s="180"/>
      <c r="O16" s="180"/>
      <c r="P16" s="180"/>
      <c r="Q16" s="180"/>
      <c r="R16" s="180"/>
    </row>
    <row r="17" spans="1:18" ht="21.75" customHeight="1">
      <c r="A17" s="180"/>
      <c r="B17" s="180"/>
      <c r="C17" s="180"/>
      <c r="D17" s="180"/>
      <c r="E17" s="180"/>
      <c r="F17" s="180"/>
      <c r="G17" s="180"/>
      <c r="H17" s="180"/>
      <c r="I17" s="180"/>
      <c r="J17" s="180"/>
      <c r="K17" s="180"/>
      <c r="L17" s="180"/>
      <c r="M17" s="180"/>
      <c r="N17" s="180"/>
      <c r="O17" s="180"/>
      <c r="P17" s="180"/>
      <c r="Q17" s="180"/>
      <c r="R17" s="180"/>
    </row>
    <row r="18" spans="1:18" ht="21.75" customHeight="1">
      <c r="A18" s="180"/>
      <c r="B18" s="180"/>
      <c r="C18" s="180"/>
      <c r="D18" s="180"/>
      <c r="E18" s="180"/>
      <c r="F18" s="180"/>
      <c r="G18" s="180"/>
      <c r="H18" s="180"/>
      <c r="I18" s="180"/>
      <c r="J18" s="180"/>
      <c r="K18" s="180"/>
      <c r="L18" s="180"/>
      <c r="M18" s="180"/>
      <c r="N18" s="180"/>
      <c r="O18" s="180"/>
      <c r="P18" s="180"/>
      <c r="Q18" s="180"/>
      <c r="R18" s="180"/>
    </row>
    <row r="19" spans="1:18" ht="21.75" customHeight="1">
      <c r="A19" s="180"/>
      <c r="B19" s="180"/>
      <c r="C19" s="180"/>
      <c r="D19" s="180"/>
      <c r="E19" s="180"/>
      <c r="F19" s="180"/>
      <c r="G19" s="180"/>
      <c r="H19" s="180"/>
      <c r="I19" s="180"/>
      <c r="J19" s="180"/>
      <c r="K19" s="180"/>
      <c r="L19" s="180"/>
      <c r="M19" s="180"/>
      <c r="N19" s="180"/>
      <c r="O19" s="180"/>
      <c r="P19" s="180"/>
      <c r="Q19" s="180"/>
      <c r="R19" s="180"/>
    </row>
    <row r="20" spans="1:18" ht="21.75" customHeight="1">
      <c r="A20" s="180"/>
      <c r="B20" s="180"/>
      <c r="C20" s="180"/>
      <c r="D20" s="180"/>
      <c r="E20" s="180"/>
      <c r="F20" s="180"/>
      <c r="G20" s="180"/>
      <c r="H20" s="180"/>
      <c r="I20" s="180"/>
      <c r="J20" s="180"/>
      <c r="K20" s="180"/>
      <c r="L20" s="180"/>
      <c r="M20" s="180"/>
      <c r="N20" s="180"/>
      <c r="O20" s="180"/>
      <c r="P20" s="180"/>
      <c r="Q20" s="180"/>
      <c r="R20" s="180"/>
    </row>
    <row r="21" spans="1:18" ht="21.75" customHeight="1">
      <c r="A21" s="180"/>
      <c r="B21" s="180"/>
      <c r="C21" s="180"/>
      <c r="D21" s="180"/>
      <c r="E21" s="180"/>
      <c r="F21" s="180"/>
      <c r="G21" s="180"/>
      <c r="H21" s="180"/>
      <c r="I21" s="180"/>
      <c r="J21" s="180"/>
      <c r="K21" s="180"/>
      <c r="L21" s="180"/>
      <c r="M21" s="180"/>
      <c r="N21" s="180"/>
      <c r="O21" s="180"/>
      <c r="P21" s="180"/>
      <c r="Q21" s="180"/>
      <c r="R21" s="180"/>
    </row>
    <row r="22" spans="1:18" ht="21.75" customHeight="1">
      <c r="A22" s="180"/>
      <c r="B22" s="180"/>
      <c r="C22" s="180"/>
      <c r="D22" s="180"/>
      <c r="E22" s="180"/>
      <c r="F22" s="180"/>
      <c r="G22" s="180"/>
      <c r="H22" s="180"/>
      <c r="I22" s="180"/>
      <c r="J22" s="180"/>
      <c r="K22" s="180"/>
      <c r="L22" s="180"/>
      <c r="M22" s="180"/>
      <c r="N22" s="180"/>
      <c r="O22" s="180"/>
      <c r="P22" s="180"/>
      <c r="Q22" s="180"/>
      <c r="R22" s="180"/>
    </row>
    <row r="23" spans="1:18" ht="21.75" customHeight="1">
      <c r="A23" s="180"/>
      <c r="B23" s="180"/>
      <c r="C23" s="180"/>
      <c r="D23" s="180"/>
      <c r="E23" s="180"/>
      <c r="F23" s="180"/>
      <c r="G23" s="180"/>
      <c r="H23" s="180"/>
      <c r="I23" s="180"/>
      <c r="J23" s="180"/>
      <c r="K23" s="180"/>
      <c r="L23" s="180"/>
      <c r="M23" s="180"/>
      <c r="N23" s="180"/>
      <c r="O23" s="180"/>
      <c r="P23" s="180"/>
      <c r="Q23" s="180"/>
      <c r="R23" s="180"/>
    </row>
    <row r="24" spans="1:18" ht="21.75" customHeight="1">
      <c r="A24" s="180"/>
      <c r="B24" s="180"/>
      <c r="C24" s="180"/>
      <c r="D24" s="180"/>
      <c r="E24" s="180"/>
      <c r="F24" s="180"/>
      <c r="G24" s="180"/>
      <c r="H24" s="180"/>
      <c r="I24" s="180"/>
      <c r="J24" s="180"/>
      <c r="K24" s="180"/>
      <c r="L24" s="180"/>
      <c r="M24" s="180"/>
      <c r="N24" s="180"/>
      <c r="O24" s="180"/>
      <c r="P24" s="180"/>
      <c r="Q24" s="180"/>
      <c r="R24" s="180"/>
    </row>
    <row r="25" spans="1:18" ht="19.5" customHeight="1">
      <c r="A25" s="85"/>
      <c r="B25" s="85"/>
      <c r="C25" s="85"/>
      <c r="D25" s="85"/>
      <c r="E25" s="85"/>
      <c r="F25" s="85"/>
      <c r="G25" s="85"/>
      <c r="H25" s="85"/>
      <c r="I25" s="85"/>
      <c r="J25" s="85"/>
      <c r="K25" s="85"/>
      <c r="L25" s="85"/>
      <c r="M25" s="85"/>
      <c r="N25" s="85"/>
      <c r="O25" s="85"/>
      <c r="P25" s="85"/>
      <c r="Q25" s="85"/>
      <c r="R25" s="85"/>
    </row>
    <row r="26" spans="1:18" ht="19.5" customHeight="1">
      <c r="A26" s="17"/>
      <c r="B26" s="179" t="str">
        <f>CONCATENATE("Thanking You ",K!O15,".")</f>
        <v>Thanking You Sir.</v>
      </c>
      <c r="C26" s="179"/>
      <c r="D26" s="179"/>
      <c r="E26" s="179"/>
      <c r="F26" s="179"/>
      <c r="G26" s="179"/>
      <c r="H26" s="17"/>
      <c r="I26" s="17"/>
      <c r="J26" s="17"/>
      <c r="K26" s="17"/>
      <c r="L26" s="17"/>
      <c r="M26" s="17"/>
      <c r="N26" s="17"/>
      <c r="O26" s="17"/>
      <c r="P26" s="17"/>
      <c r="Q26" s="17"/>
      <c r="R26" s="17"/>
    </row>
    <row r="27" spans="1:18" ht="19.5" customHeight="1">
      <c r="A27" s="17"/>
      <c r="B27" s="17"/>
      <c r="C27" s="17"/>
      <c r="D27" s="17"/>
      <c r="E27" s="17"/>
      <c r="F27" s="17"/>
      <c r="G27" s="17"/>
      <c r="H27" s="17"/>
      <c r="I27" s="17"/>
      <c r="J27" s="17"/>
      <c r="K27" s="179" t="s">
        <v>421</v>
      </c>
      <c r="L27" s="179"/>
      <c r="M27" s="179"/>
      <c r="N27" s="179"/>
      <c r="O27" s="179"/>
      <c r="P27" s="179"/>
      <c r="Q27" s="179"/>
      <c r="R27" s="179"/>
    </row>
    <row r="28" spans="1:18" ht="22.5" customHeight="1">
      <c r="A28" s="17"/>
      <c r="B28" s="17"/>
      <c r="C28" s="17"/>
      <c r="D28" s="17"/>
      <c r="E28" s="17"/>
      <c r="F28" s="17"/>
      <c r="G28" s="17"/>
      <c r="H28" s="17"/>
      <c r="I28" s="17"/>
      <c r="J28" s="17"/>
      <c r="K28" s="17"/>
      <c r="L28" s="17"/>
      <c r="M28" s="17"/>
      <c r="N28" s="17"/>
      <c r="O28" s="17"/>
      <c r="P28" s="17"/>
      <c r="Q28" s="17"/>
      <c r="R28" s="17"/>
    </row>
    <row r="29" spans="1:18" ht="15.75" customHeight="1">
      <c r="A29" s="182" t="s">
        <v>420</v>
      </c>
      <c r="B29" s="182"/>
      <c r="C29" s="182"/>
      <c r="D29" s="182"/>
      <c r="E29" s="17"/>
      <c r="F29" s="17"/>
      <c r="G29" s="17"/>
      <c r="H29" s="17"/>
      <c r="I29" s="17"/>
      <c r="J29" s="17"/>
      <c r="K29" s="179" t="str">
        <f>CONCATENATE("(",UPPER(K!P3),")")</f>
        <v>( G.VENKATESWARLU)</v>
      </c>
      <c r="L29" s="179"/>
      <c r="M29" s="179"/>
      <c r="N29" s="179"/>
      <c r="O29" s="179"/>
      <c r="P29" s="179"/>
      <c r="Q29" s="179"/>
      <c r="R29" s="179"/>
    </row>
    <row r="30" spans="1:18" ht="15" customHeight="1">
      <c r="A30" s="17"/>
      <c r="B30" s="175" t="str">
        <f>K!T18</f>
        <v>Essentiality Certificate</v>
      </c>
      <c r="C30" s="175"/>
      <c r="D30" s="175"/>
      <c r="E30" s="175"/>
      <c r="F30" s="175"/>
      <c r="G30" s="175"/>
      <c r="H30" s="17"/>
      <c r="I30" s="17"/>
      <c r="J30" s="17"/>
      <c r="K30" s="179" t="str">
        <f>CONCATENATE(K!R3,",")</f>
        <v>School Assistant,</v>
      </c>
      <c r="L30" s="179"/>
      <c r="M30" s="179"/>
      <c r="N30" s="179"/>
      <c r="O30" s="179"/>
      <c r="P30" s="179"/>
      <c r="Q30" s="179"/>
      <c r="R30" s="179"/>
    </row>
    <row r="31" spans="1:18" ht="15" customHeight="1">
      <c r="A31" s="17"/>
      <c r="B31" s="175" t="str">
        <f>K!T19</f>
        <v>Emergency Certificate</v>
      </c>
      <c r="C31" s="175"/>
      <c r="D31" s="175"/>
      <c r="E31" s="175"/>
      <c r="F31" s="175"/>
      <c r="G31" s="175"/>
      <c r="H31" s="17"/>
      <c r="I31" s="17"/>
      <c r="J31" s="17"/>
      <c r="K31" s="179" t="str">
        <f>CONCATENATE(K!S3,",")</f>
        <v>ZPHS KAVUR,</v>
      </c>
      <c r="L31" s="179"/>
      <c r="M31" s="179"/>
      <c r="N31" s="179"/>
      <c r="O31" s="179"/>
      <c r="P31" s="179"/>
      <c r="Q31" s="179"/>
      <c r="R31" s="179"/>
    </row>
    <row r="32" spans="1:18" ht="15" customHeight="1">
      <c r="A32" s="17"/>
      <c r="B32" s="175" t="str">
        <f>K!T20</f>
        <v>Discharge Summary</v>
      </c>
      <c r="C32" s="175"/>
      <c r="D32" s="175"/>
      <c r="E32" s="175"/>
      <c r="F32" s="175"/>
      <c r="G32" s="175"/>
      <c r="H32" s="17"/>
      <c r="I32" s="17"/>
      <c r="J32" s="17"/>
      <c r="K32" s="179" t="str">
        <f>CONCATENATE(K!T3,",")</f>
        <v>CHILAKALURIPET Mandal,</v>
      </c>
      <c r="L32" s="179"/>
      <c r="M32" s="179"/>
      <c r="N32" s="179"/>
      <c r="O32" s="179"/>
      <c r="P32" s="179"/>
      <c r="Q32" s="179"/>
      <c r="R32" s="179"/>
    </row>
    <row r="33" spans="1:18" ht="15" customHeight="1">
      <c r="A33" s="17"/>
      <c r="B33" s="175" t="str">
        <f>K!T21</f>
        <v>Investigation Report</v>
      </c>
      <c r="C33" s="175"/>
      <c r="D33" s="175"/>
      <c r="E33" s="175"/>
      <c r="F33" s="175"/>
      <c r="G33" s="175"/>
      <c r="H33" s="17"/>
      <c r="I33" s="17"/>
      <c r="J33" s="17"/>
      <c r="K33" s="179" t="str">
        <f>CONCATENATE(K!U3,".")</f>
        <v>Hyderabad District.</v>
      </c>
      <c r="L33" s="179"/>
      <c r="M33" s="179"/>
      <c r="N33" s="179"/>
      <c r="O33" s="179"/>
      <c r="P33" s="179"/>
      <c r="Q33" s="179"/>
      <c r="R33" s="179"/>
    </row>
    <row r="34" spans="1:18" ht="15" customHeight="1">
      <c r="A34" s="17"/>
      <c r="B34" s="175" t="str">
        <f>K!T22</f>
        <v>Dependent Certificate</v>
      </c>
      <c r="C34" s="175"/>
      <c r="D34" s="175"/>
      <c r="E34" s="175"/>
      <c r="F34" s="175"/>
      <c r="G34" s="175"/>
      <c r="H34" s="17"/>
      <c r="I34" s="17"/>
      <c r="J34" s="17"/>
      <c r="K34" s="17"/>
      <c r="L34" s="17"/>
      <c r="M34" s="17"/>
      <c r="N34" s="17"/>
      <c r="O34" s="17"/>
      <c r="P34" s="17"/>
      <c r="Q34" s="17"/>
      <c r="R34" s="17"/>
    </row>
    <row r="35" spans="1:18" ht="15" customHeight="1">
      <c r="A35" s="17"/>
      <c r="B35" s="175" t="str">
        <f>K!T23</f>
        <v>Medical Bills</v>
      </c>
      <c r="C35" s="175"/>
      <c r="D35" s="175"/>
      <c r="E35" s="175"/>
      <c r="F35" s="175"/>
      <c r="G35" s="175"/>
      <c r="H35" s="17"/>
      <c r="I35" s="17"/>
      <c r="J35" s="17"/>
      <c r="K35" s="17"/>
      <c r="L35" s="17"/>
      <c r="M35" s="17"/>
      <c r="N35" s="17"/>
      <c r="O35" s="17"/>
      <c r="P35" s="17"/>
      <c r="Q35" s="17"/>
      <c r="R35" s="17"/>
    </row>
    <row r="36" spans="1:18" ht="15" customHeight="1">
      <c r="A36" s="17"/>
      <c r="B36" s="175" t="str">
        <f>K!T24</f>
        <v>Check List</v>
      </c>
      <c r="C36" s="175"/>
      <c r="D36" s="175"/>
      <c r="E36" s="175"/>
      <c r="F36" s="175"/>
      <c r="G36" s="175"/>
      <c r="H36" s="17"/>
      <c r="I36" s="17"/>
      <c r="J36" s="17"/>
      <c r="K36" s="17"/>
      <c r="L36" s="17"/>
      <c r="M36" s="17"/>
      <c r="N36" s="17"/>
      <c r="O36" s="17"/>
      <c r="P36" s="17"/>
      <c r="Q36" s="17"/>
      <c r="R36" s="17"/>
    </row>
    <row r="37" spans="1:18" ht="15" customHeight="1">
      <c r="A37" s="17"/>
      <c r="B37" s="175" t="str">
        <f>K!T25</f>
        <v>Non-Drawl Certificate</v>
      </c>
      <c r="C37" s="175"/>
      <c r="D37" s="175"/>
      <c r="E37" s="175"/>
      <c r="F37" s="175"/>
      <c r="G37" s="175"/>
      <c r="H37" s="17"/>
      <c r="I37" s="17"/>
      <c r="J37" s="17"/>
      <c r="K37" s="17"/>
      <c r="L37" s="17"/>
      <c r="M37" s="17"/>
      <c r="N37" s="17"/>
      <c r="O37" s="17"/>
      <c r="P37" s="17"/>
      <c r="Q37" s="17"/>
      <c r="R37" s="17"/>
    </row>
  </sheetData>
  <sheetProtection/>
  <mergeCells count="27">
    <mergeCell ref="B31:G31"/>
    <mergeCell ref="B32:G32"/>
    <mergeCell ref="B33:G33"/>
    <mergeCell ref="K27:R27"/>
    <mergeCell ref="K29:R29"/>
    <mergeCell ref="S1:U2"/>
    <mergeCell ref="A5:B5"/>
    <mergeCell ref="B34:G34"/>
    <mergeCell ref="B35:G35"/>
    <mergeCell ref="C11:R11"/>
    <mergeCell ref="A14:R24"/>
    <mergeCell ref="B26:G26"/>
    <mergeCell ref="K32:R32"/>
    <mergeCell ref="K33:R33"/>
    <mergeCell ref="A13:R13"/>
    <mergeCell ref="A29:D29"/>
    <mergeCell ref="B30:G30"/>
    <mergeCell ref="B36:G36"/>
    <mergeCell ref="B37:G37"/>
    <mergeCell ref="M1:N1"/>
    <mergeCell ref="O1:R1"/>
    <mergeCell ref="A3:I3"/>
    <mergeCell ref="C6:R8"/>
    <mergeCell ref="C9:R9"/>
    <mergeCell ref="C10:R10"/>
    <mergeCell ref="K30:R30"/>
    <mergeCell ref="K31:R31"/>
  </mergeCells>
  <hyperlinks>
    <hyperlink ref="S1" location="MAIN!J18" display="BACK TO MAIN"/>
  </hyperlinks>
  <printOptions horizontalCentered="1"/>
  <pageMargins left="0.7" right="0.45" top="0.5" bottom="0.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H47"/>
  <sheetViews>
    <sheetView zoomScaleSheetLayoutView="100" zoomScalePageLayoutView="0" workbookViewId="0" topLeftCell="A4">
      <selection activeCell="E17" sqref="E17"/>
    </sheetView>
  </sheetViews>
  <sheetFormatPr defaultColWidth="9.140625" defaultRowHeight="18" customHeight="1"/>
  <cols>
    <col min="1" max="3" width="4.28125" style="12" customWidth="1"/>
    <col min="4" max="4" width="2.140625" style="12" customWidth="1"/>
    <col min="5" max="14" width="4.28125" style="12" customWidth="1"/>
    <col min="15" max="15" width="4.8515625" style="12" customWidth="1"/>
    <col min="16" max="16" width="2.421875" style="12" customWidth="1"/>
    <col min="17" max="17" width="3.8515625" style="12" customWidth="1"/>
    <col min="18" max="18" width="9.28125" style="12" customWidth="1"/>
    <col min="19" max="25" width="4.28125" style="12" customWidth="1"/>
    <col min="26" max="26" width="5.421875" style="12" hidden="1" customWidth="1"/>
    <col min="27" max="29" width="4.28125" style="12" hidden="1" customWidth="1"/>
    <col min="30" max="32" width="9.140625" style="12" hidden="1" customWidth="1"/>
    <col min="33" max="16384" width="9.140625" style="12" customWidth="1"/>
  </cols>
  <sheetData>
    <row r="1" spans="1:24" ht="44.25" customHeight="1">
      <c r="A1" s="187" t="s">
        <v>422</v>
      </c>
      <c r="B1" s="187"/>
      <c r="C1" s="187"/>
      <c r="D1" s="187"/>
      <c r="E1" s="187"/>
      <c r="F1" s="187"/>
      <c r="G1" s="187"/>
      <c r="H1" s="187"/>
      <c r="I1" s="187"/>
      <c r="J1" s="187"/>
      <c r="K1" s="187"/>
      <c r="L1" s="187"/>
      <c r="M1" s="187"/>
      <c r="N1" s="187"/>
      <c r="O1" s="187"/>
      <c r="P1" s="187"/>
      <c r="Q1" s="187"/>
      <c r="R1" s="187"/>
      <c r="S1" s="187"/>
      <c r="T1" s="187"/>
      <c r="U1" s="187"/>
      <c r="V1" s="183" t="s">
        <v>444</v>
      </c>
      <c r="W1" s="183"/>
      <c r="X1" s="183"/>
    </row>
    <row r="2" spans="1:21" s="13" customFormat="1" ht="18.75" customHeight="1">
      <c r="A2" s="178" t="s">
        <v>387</v>
      </c>
      <c r="B2" s="178"/>
      <c r="C2" s="178"/>
      <c r="D2" s="178"/>
      <c r="E2" s="178"/>
      <c r="F2" s="178"/>
      <c r="G2" s="178"/>
      <c r="H2" s="178"/>
      <c r="I2" s="19"/>
      <c r="J2" s="19"/>
      <c r="K2" s="19"/>
      <c r="L2" s="19"/>
      <c r="M2" s="19" t="s">
        <v>408</v>
      </c>
      <c r="N2" s="19"/>
      <c r="O2" s="19"/>
      <c r="P2" s="19"/>
      <c r="Q2" s="19"/>
      <c r="R2" s="19"/>
      <c r="S2" s="19"/>
      <c r="T2" s="19"/>
      <c r="U2" s="19"/>
    </row>
    <row r="3" spans="1:32" s="13" customFormat="1" ht="58.5" customHeight="1">
      <c r="A3" s="178" t="str">
        <f>IF(K!R14=1,K!R15,K!S15)</f>
        <v>The Head Master,                                       Govt. High School, Begum Bazar,                               Khairthabad Mandal,                           Hyderabad District.</v>
      </c>
      <c r="B3" s="178"/>
      <c r="C3" s="178"/>
      <c r="D3" s="178"/>
      <c r="E3" s="178"/>
      <c r="F3" s="178"/>
      <c r="G3" s="178"/>
      <c r="H3" s="178"/>
      <c r="I3" s="178"/>
      <c r="J3" s="178"/>
      <c r="K3" s="178"/>
      <c r="L3" s="19"/>
      <c r="M3" s="178" t="str">
        <f>Z9</f>
        <v>The District Educational Officer,          Hyderabad</v>
      </c>
      <c r="N3" s="178"/>
      <c r="O3" s="178"/>
      <c r="P3" s="178"/>
      <c r="Q3" s="178"/>
      <c r="R3" s="178"/>
      <c r="S3" s="178"/>
      <c r="T3" s="178"/>
      <c r="U3" s="178"/>
      <c r="Z3" s="186" t="s">
        <v>585</v>
      </c>
      <c r="AA3" s="186"/>
      <c r="AB3" s="186"/>
      <c r="AC3" s="186"/>
      <c r="AD3" s="186"/>
      <c r="AE3" s="186"/>
      <c r="AF3" s="186"/>
    </row>
    <row r="4" spans="1:32" ht="6.75" customHeight="1">
      <c r="A4" s="17"/>
      <c r="B4" s="17"/>
      <c r="C4" s="17"/>
      <c r="D4" s="17"/>
      <c r="E4" s="17"/>
      <c r="F4" s="17"/>
      <c r="G4" s="17"/>
      <c r="H4" s="17"/>
      <c r="I4" s="17"/>
      <c r="J4" s="17"/>
      <c r="K4" s="17"/>
      <c r="L4" s="17"/>
      <c r="M4" s="17"/>
      <c r="N4" s="17"/>
      <c r="O4" s="17"/>
      <c r="P4" s="17"/>
      <c r="Q4" s="17"/>
      <c r="R4" s="17"/>
      <c r="S4" s="17"/>
      <c r="T4" s="17"/>
      <c r="U4" s="17"/>
      <c r="Z4" s="186" t="str">
        <f>CONCATENATE("The District Educational Officer",",","          ",AC11)</f>
        <v>The District Educational Officer,          Hyderabad</v>
      </c>
      <c r="AA4" s="186"/>
      <c r="AB4" s="186"/>
      <c r="AC4" s="186"/>
      <c r="AD4" s="186"/>
      <c r="AE4" s="186"/>
      <c r="AF4" s="186"/>
    </row>
    <row r="5" spans="1:32" ht="14.25" customHeight="1">
      <c r="A5" s="187" t="s">
        <v>454</v>
      </c>
      <c r="B5" s="187"/>
      <c r="C5" s="187"/>
      <c r="D5" s="187"/>
      <c r="E5" s="187"/>
      <c r="F5" s="187"/>
      <c r="G5" s="187"/>
      <c r="H5" s="187"/>
      <c r="I5" s="187"/>
      <c r="J5" s="187"/>
      <c r="K5" s="187"/>
      <c r="L5" s="187"/>
      <c r="M5" s="187"/>
      <c r="N5" s="187"/>
      <c r="O5" s="187"/>
      <c r="P5" s="187"/>
      <c r="Q5" s="187"/>
      <c r="R5" s="187"/>
      <c r="S5" s="187"/>
      <c r="T5" s="17"/>
      <c r="U5" s="17"/>
      <c r="Z5" s="186"/>
      <c r="AA5" s="186"/>
      <c r="AB5" s="186"/>
      <c r="AC5" s="186"/>
      <c r="AD5" s="186"/>
      <c r="AE5" s="186"/>
      <c r="AF5" s="186"/>
    </row>
    <row r="6" spans="1:32" ht="9" customHeight="1">
      <c r="A6" s="17"/>
      <c r="B6" s="17"/>
      <c r="C6" s="17"/>
      <c r="D6" s="17"/>
      <c r="E6" s="17"/>
      <c r="F6" s="17"/>
      <c r="G6" s="17"/>
      <c r="H6" s="17"/>
      <c r="I6" s="17"/>
      <c r="J6" s="17"/>
      <c r="K6" s="17"/>
      <c r="L6" s="17"/>
      <c r="M6" s="17"/>
      <c r="N6" s="17"/>
      <c r="O6" s="17"/>
      <c r="P6" s="17"/>
      <c r="Q6" s="17"/>
      <c r="R6" s="17"/>
      <c r="S6" s="17"/>
      <c r="T6" s="17"/>
      <c r="U6" s="17"/>
      <c r="Z6" s="186"/>
      <c r="AA6" s="186"/>
      <c r="AB6" s="186"/>
      <c r="AC6" s="186"/>
      <c r="AD6" s="186"/>
      <c r="AE6" s="186"/>
      <c r="AF6" s="186"/>
    </row>
    <row r="7" spans="1:32" ht="18" customHeight="1">
      <c r="A7" s="175" t="s">
        <v>409</v>
      </c>
      <c r="B7" s="175"/>
      <c r="C7" s="175"/>
      <c r="D7" s="175"/>
      <c r="E7" s="175"/>
      <c r="F7" s="175"/>
      <c r="G7" s="175"/>
      <c r="H7" s="175"/>
      <c r="I7" s="17"/>
      <c r="J7" s="17"/>
      <c r="K7" s="17"/>
      <c r="L7" s="17"/>
      <c r="M7" s="17"/>
      <c r="N7" s="17"/>
      <c r="O7" s="17"/>
      <c r="P7" s="17"/>
      <c r="Q7" s="17"/>
      <c r="R7" s="17"/>
      <c r="S7" s="17"/>
      <c r="T7" s="17"/>
      <c r="U7" s="17"/>
      <c r="Z7" s="186"/>
      <c r="AA7" s="186"/>
      <c r="AB7" s="186"/>
      <c r="AC7" s="186"/>
      <c r="AD7" s="186"/>
      <c r="AE7" s="186"/>
      <c r="AF7" s="186"/>
    </row>
    <row r="8" spans="1:32" ht="15" customHeight="1">
      <c r="A8" s="17"/>
      <c r="B8" s="17"/>
      <c r="C8" s="17"/>
      <c r="D8" s="17"/>
      <c r="E8" s="17"/>
      <c r="F8" s="17"/>
      <c r="G8" s="17"/>
      <c r="H8" s="17"/>
      <c r="I8" s="17"/>
      <c r="J8" s="17"/>
      <c r="K8" s="17"/>
      <c r="L8" s="17"/>
      <c r="M8" s="17"/>
      <c r="N8" s="17"/>
      <c r="O8" s="17"/>
      <c r="P8" s="17"/>
      <c r="Q8" s="17"/>
      <c r="R8" s="17"/>
      <c r="S8" s="17"/>
      <c r="T8" s="17"/>
      <c r="U8" s="17"/>
      <c r="Z8" s="13"/>
      <c r="AA8" s="13"/>
      <c r="AB8" s="13"/>
      <c r="AC8" s="13"/>
      <c r="AD8" s="13"/>
      <c r="AE8" s="13"/>
      <c r="AF8" s="13"/>
    </row>
    <row r="9" spans="1:32" ht="18.75" customHeight="1">
      <c r="A9" s="17"/>
      <c r="B9" s="17"/>
      <c r="C9" s="188" t="s">
        <v>410</v>
      </c>
      <c r="D9" s="188"/>
      <c r="E9" s="177" t="str">
        <f>CONCATENATE("Request to sanction the Medical Reimbursement in respect of ",UPPER(K!Q3),", ",K!R3,", ",K!S3,", ",K!T3,", ",K!U3,"  - Proposals submitted - Reg.")</f>
        <v>Request to sanction the Medical Reimbursement in respect of SRI.  G.VENKATESWARLU, School Assistant, ZPHS KAVUR, CHILAKALURIPET Mandal, Hyderabad District  - Proposals submitted - Reg.</v>
      </c>
      <c r="F9" s="177"/>
      <c r="G9" s="177"/>
      <c r="H9" s="177"/>
      <c r="I9" s="177"/>
      <c r="J9" s="177"/>
      <c r="K9" s="177"/>
      <c r="L9" s="177"/>
      <c r="M9" s="177"/>
      <c r="N9" s="177"/>
      <c r="O9" s="177"/>
      <c r="P9" s="177"/>
      <c r="Q9" s="177"/>
      <c r="R9" s="177"/>
      <c r="S9" s="177"/>
      <c r="T9" s="177"/>
      <c r="U9" s="177"/>
      <c r="Z9" s="186" t="str">
        <f>IF(MAIN!B22&gt;=50000,Z3,Z4)</f>
        <v>The District Educational Officer,          Hyderabad</v>
      </c>
      <c r="AA9" s="186"/>
      <c r="AB9" s="186"/>
      <c r="AC9" s="186"/>
      <c r="AD9" s="186"/>
      <c r="AE9" s="186"/>
      <c r="AF9" s="186"/>
    </row>
    <row r="10" spans="1:32" ht="18.75" customHeight="1">
      <c r="A10" s="17"/>
      <c r="B10" s="17"/>
      <c r="C10" s="17"/>
      <c r="D10" s="17"/>
      <c r="E10" s="177"/>
      <c r="F10" s="177"/>
      <c r="G10" s="177"/>
      <c r="H10" s="177"/>
      <c r="I10" s="177"/>
      <c r="J10" s="177"/>
      <c r="K10" s="177"/>
      <c r="L10" s="177"/>
      <c r="M10" s="177"/>
      <c r="N10" s="177"/>
      <c r="O10" s="177"/>
      <c r="P10" s="177"/>
      <c r="Q10" s="177"/>
      <c r="R10" s="177"/>
      <c r="S10" s="177"/>
      <c r="T10" s="177"/>
      <c r="U10" s="177"/>
      <c r="Z10" s="186"/>
      <c r="AA10" s="186"/>
      <c r="AB10" s="186"/>
      <c r="AC10" s="186"/>
      <c r="AD10" s="186"/>
      <c r="AE10" s="186"/>
      <c r="AF10" s="186"/>
    </row>
    <row r="11" spans="1:33" ht="33" customHeight="1">
      <c r="A11" s="17"/>
      <c r="B11" s="17"/>
      <c r="C11" s="17"/>
      <c r="D11" s="17"/>
      <c r="E11" s="177"/>
      <c r="F11" s="177"/>
      <c r="G11" s="177"/>
      <c r="H11" s="177"/>
      <c r="I11" s="177"/>
      <c r="J11" s="177"/>
      <c r="K11" s="177"/>
      <c r="L11" s="177"/>
      <c r="M11" s="177"/>
      <c r="N11" s="177"/>
      <c r="O11" s="177"/>
      <c r="P11" s="177"/>
      <c r="Q11" s="177"/>
      <c r="R11" s="177"/>
      <c r="S11" s="177"/>
      <c r="T11" s="177"/>
      <c r="U11" s="177"/>
      <c r="Z11" s="13"/>
      <c r="AA11" s="13"/>
      <c r="AB11" s="13"/>
      <c r="AC11" s="255" t="str">
        <f>VLOOKUP(AA12,AC13:AD36,2,0)</f>
        <v>Hyderabad</v>
      </c>
      <c r="AD11" s="13"/>
      <c r="AE11" s="13"/>
      <c r="AF11" s="13"/>
      <c r="AG11" s="13"/>
    </row>
    <row r="12" spans="1:27" ht="13.5" customHeight="1">
      <c r="A12" s="17"/>
      <c r="B12" s="17"/>
      <c r="C12" s="188" t="s">
        <v>411</v>
      </c>
      <c r="D12" s="188"/>
      <c r="E12" s="175" t="s">
        <v>412</v>
      </c>
      <c r="F12" s="175"/>
      <c r="G12" s="175"/>
      <c r="H12" s="175"/>
      <c r="I12" s="175"/>
      <c r="J12" s="175"/>
      <c r="K12" s="175"/>
      <c r="L12" s="175"/>
      <c r="M12" s="175"/>
      <c r="N12" s="175"/>
      <c r="O12" s="175"/>
      <c r="P12" s="175"/>
      <c r="Q12" s="175"/>
      <c r="R12" s="175"/>
      <c r="S12" s="175"/>
      <c r="T12" s="175"/>
      <c r="U12" s="175"/>
      <c r="AA12" s="12">
        <f>MAIN!B7</f>
        <v>7</v>
      </c>
    </row>
    <row r="13" spans="1:30" ht="13.5" customHeight="1">
      <c r="A13" s="17"/>
      <c r="B13" s="17"/>
      <c r="C13" s="17"/>
      <c r="D13" s="17"/>
      <c r="E13" s="175" t="s">
        <v>413</v>
      </c>
      <c r="F13" s="175"/>
      <c r="G13" s="175"/>
      <c r="H13" s="175"/>
      <c r="I13" s="175"/>
      <c r="J13" s="175"/>
      <c r="K13" s="175"/>
      <c r="L13" s="175"/>
      <c r="M13" s="175"/>
      <c r="N13" s="175"/>
      <c r="O13" s="175"/>
      <c r="P13" s="175"/>
      <c r="Q13" s="175"/>
      <c r="R13" s="175"/>
      <c r="S13" s="175"/>
      <c r="T13" s="175"/>
      <c r="U13" s="175"/>
      <c r="AC13" s="12">
        <v>1</v>
      </c>
      <c r="AD13" s="12" t="s">
        <v>388</v>
      </c>
    </row>
    <row r="14" spans="1:30" ht="13.5" customHeight="1">
      <c r="A14" s="17"/>
      <c r="B14" s="17"/>
      <c r="C14" s="17"/>
      <c r="D14" s="17"/>
      <c r="E14" s="175" t="s">
        <v>414</v>
      </c>
      <c r="F14" s="175"/>
      <c r="G14" s="175"/>
      <c r="H14" s="175"/>
      <c r="I14" s="175"/>
      <c r="J14" s="175"/>
      <c r="K14" s="175"/>
      <c r="L14" s="175"/>
      <c r="M14" s="175"/>
      <c r="N14" s="175"/>
      <c r="O14" s="175"/>
      <c r="P14" s="175"/>
      <c r="Q14" s="175"/>
      <c r="R14" s="175"/>
      <c r="S14" s="175"/>
      <c r="T14" s="175"/>
      <c r="U14" s="175"/>
      <c r="AC14" s="12">
        <v>2</v>
      </c>
      <c r="AD14" s="12" t="s">
        <v>389</v>
      </c>
    </row>
    <row r="15" spans="1:30" ht="16.5" customHeight="1">
      <c r="A15" s="17"/>
      <c r="B15" s="17"/>
      <c r="C15" s="17"/>
      <c r="D15" s="17"/>
      <c r="E15" s="175" t="s">
        <v>415</v>
      </c>
      <c r="F15" s="175"/>
      <c r="G15" s="175"/>
      <c r="H15" s="175"/>
      <c r="I15" s="175"/>
      <c r="J15" s="175"/>
      <c r="K15" s="175"/>
      <c r="L15" s="175"/>
      <c r="M15" s="175"/>
      <c r="N15" s="175"/>
      <c r="O15" s="175"/>
      <c r="P15" s="175"/>
      <c r="Q15" s="176">
        <f>K!Z8</f>
        <v>40047</v>
      </c>
      <c r="R15" s="176"/>
      <c r="S15" s="176"/>
      <c r="T15" s="176"/>
      <c r="U15" s="176"/>
      <c r="AC15" s="12">
        <v>3</v>
      </c>
      <c r="AD15" s="12" t="s">
        <v>390</v>
      </c>
    </row>
    <row r="16" spans="1:21" ht="16.5" customHeight="1">
      <c r="A16" s="17"/>
      <c r="B16" s="17"/>
      <c r="C16" s="17"/>
      <c r="D16" s="17"/>
      <c r="E16" s="256" t="s">
        <v>597</v>
      </c>
      <c r="F16" s="131"/>
      <c r="G16" s="131"/>
      <c r="H16" s="131"/>
      <c r="I16" s="131"/>
      <c r="J16" s="131"/>
      <c r="K16" s="131"/>
      <c r="L16" s="131"/>
      <c r="M16" s="131"/>
      <c r="N16" s="131"/>
      <c r="O16" s="131"/>
      <c r="P16" s="131"/>
      <c r="Q16" s="132"/>
      <c r="R16" s="132"/>
      <c r="S16" s="132"/>
      <c r="T16" s="132"/>
      <c r="U16" s="132"/>
    </row>
    <row r="17" spans="1:30" ht="24.75" customHeight="1">
      <c r="A17" s="17"/>
      <c r="B17" s="17"/>
      <c r="C17" s="17"/>
      <c r="D17" s="17"/>
      <c r="E17" s="17"/>
      <c r="F17" s="17"/>
      <c r="G17" s="17"/>
      <c r="H17" s="17"/>
      <c r="I17" s="17"/>
      <c r="J17" s="181" t="s">
        <v>416</v>
      </c>
      <c r="K17" s="187"/>
      <c r="L17" s="187"/>
      <c r="M17" s="17"/>
      <c r="N17" s="17"/>
      <c r="O17" s="17"/>
      <c r="P17" s="17"/>
      <c r="Q17" s="17"/>
      <c r="R17" s="17"/>
      <c r="S17" s="17"/>
      <c r="T17" s="17"/>
      <c r="U17" s="17"/>
      <c r="AC17" s="12">
        <v>4</v>
      </c>
      <c r="AD17" s="12" t="s">
        <v>391</v>
      </c>
    </row>
    <row r="18" spans="1:30" ht="16.5" customHeight="1">
      <c r="A18" s="180" t="str">
        <f>K!AC26</f>
        <v>                With reference to the subject cited, I submit herewith the Medical Bills with all the enclosures submitted by SRI.  G.VENKATESWARLU, School Assistant, ZPHS KAVUR, CHILAKALURIPET Mandal, Hyderabad District for your kind sanction of the Medical Reimbursement for an amount of Rs. 20000=00(Rupees (Rupees  Twenty  Thousand   and  Zero Only)  only) as his Daughter BABY. Y. SARALA who is wholly dependent on him  has undergone Treatment for desease FEVER  in the Recognised Hospital by the Andhra Pradesh State Government i.e., at  LALITHA SUPERSPECIALITY, GUNTUR during the period  from 01-07-2009 to 10-07-2009 and onward transmit to the higher authorities for further necessary ction at an early date.</v>
      </c>
      <c r="B18" s="180"/>
      <c r="C18" s="180"/>
      <c r="D18" s="180"/>
      <c r="E18" s="180"/>
      <c r="F18" s="180"/>
      <c r="G18" s="180"/>
      <c r="H18" s="180"/>
      <c r="I18" s="180"/>
      <c r="J18" s="180"/>
      <c r="K18" s="180"/>
      <c r="L18" s="180"/>
      <c r="M18" s="180"/>
      <c r="N18" s="180"/>
      <c r="O18" s="180"/>
      <c r="P18" s="180"/>
      <c r="Q18" s="180"/>
      <c r="R18" s="180"/>
      <c r="S18" s="180"/>
      <c r="T18" s="180"/>
      <c r="U18" s="180"/>
      <c r="AC18" s="12">
        <v>5</v>
      </c>
      <c r="AD18" s="12" t="s">
        <v>406</v>
      </c>
    </row>
    <row r="19" spans="1:34" ht="16.5" customHeight="1">
      <c r="A19" s="180"/>
      <c r="B19" s="180"/>
      <c r="C19" s="180"/>
      <c r="D19" s="180"/>
      <c r="E19" s="180"/>
      <c r="F19" s="180"/>
      <c r="G19" s="180"/>
      <c r="H19" s="180"/>
      <c r="I19" s="180"/>
      <c r="J19" s="180"/>
      <c r="K19" s="180"/>
      <c r="L19" s="180"/>
      <c r="M19" s="180"/>
      <c r="N19" s="180"/>
      <c r="O19" s="180"/>
      <c r="P19" s="180"/>
      <c r="Q19" s="180"/>
      <c r="R19" s="180"/>
      <c r="S19" s="180"/>
      <c r="T19" s="180"/>
      <c r="U19" s="180"/>
      <c r="AC19" s="12">
        <v>6</v>
      </c>
      <c r="AD19" s="12" t="s">
        <v>392</v>
      </c>
      <c r="AH19" s="12" t="s">
        <v>586</v>
      </c>
    </row>
    <row r="20" spans="1:30" ht="16.5" customHeight="1">
      <c r="A20" s="180"/>
      <c r="B20" s="180"/>
      <c r="C20" s="180"/>
      <c r="D20" s="180"/>
      <c r="E20" s="180"/>
      <c r="F20" s="180"/>
      <c r="G20" s="180"/>
      <c r="H20" s="180"/>
      <c r="I20" s="180"/>
      <c r="J20" s="180"/>
      <c r="K20" s="180"/>
      <c r="L20" s="180"/>
      <c r="M20" s="180"/>
      <c r="N20" s="180"/>
      <c r="O20" s="180"/>
      <c r="P20" s="180"/>
      <c r="Q20" s="180"/>
      <c r="R20" s="180"/>
      <c r="S20" s="180"/>
      <c r="T20" s="180"/>
      <c r="U20" s="180"/>
      <c r="AC20" s="12">
        <v>7</v>
      </c>
      <c r="AD20" s="12" t="s">
        <v>393</v>
      </c>
    </row>
    <row r="21" spans="1:30" ht="16.5" customHeight="1">
      <c r="A21" s="180"/>
      <c r="B21" s="180"/>
      <c r="C21" s="180"/>
      <c r="D21" s="180"/>
      <c r="E21" s="180"/>
      <c r="F21" s="180"/>
      <c r="G21" s="180"/>
      <c r="H21" s="180"/>
      <c r="I21" s="180"/>
      <c r="J21" s="180"/>
      <c r="K21" s="180"/>
      <c r="L21" s="180"/>
      <c r="M21" s="180"/>
      <c r="N21" s="180"/>
      <c r="O21" s="180"/>
      <c r="P21" s="180"/>
      <c r="Q21" s="180"/>
      <c r="R21" s="180"/>
      <c r="S21" s="180"/>
      <c r="T21" s="180"/>
      <c r="U21" s="180"/>
      <c r="AC21" s="12">
        <v>8</v>
      </c>
      <c r="AD21" s="12" t="s">
        <v>394</v>
      </c>
    </row>
    <row r="22" spans="1:30" ht="16.5" customHeight="1">
      <c r="A22" s="180"/>
      <c r="B22" s="180"/>
      <c r="C22" s="180"/>
      <c r="D22" s="180"/>
      <c r="E22" s="180"/>
      <c r="F22" s="180"/>
      <c r="G22" s="180"/>
      <c r="H22" s="180"/>
      <c r="I22" s="180"/>
      <c r="J22" s="180"/>
      <c r="K22" s="180"/>
      <c r="L22" s="180"/>
      <c r="M22" s="180"/>
      <c r="N22" s="180"/>
      <c r="O22" s="180"/>
      <c r="P22" s="180"/>
      <c r="Q22" s="180"/>
      <c r="R22" s="180"/>
      <c r="S22" s="180"/>
      <c r="T22" s="180"/>
      <c r="U22" s="180"/>
      <c r="AC22" s="12">
        <v>9</v>
      </c>
      <c r="AD22" s="12" t="s">
        <v>395</v>
      </c>
    </row>
    <row r="23" spans="1:30" ht="16.5" customHeight="1">
      <c r="A23" s="180"/>
      <c r="B23" s="180"/>
      <c r="C23" s="180"/>
      <c r="D23" s="180"/>
      <c r="E23" s="180"/>
      <c r="F23" s="180"/>
      <c r="G23" s="180"/>
      <c r="H23" s="180"/>
      <c r="I23" s="180"/>
      <c r="J23" s="180"/>
      <c r="K23" s="180"/>
      <c r="L23" s="180"/>
      <c r="M23" s="180"/>
      <c r="N23" s="180"/>
      <c r="O23" s="180"/>
      <c r="P23" s="180"/>
      <c r="Q23" s="180"/>
      <c r="R23" s="180"/>
      <c r="S23" s="180"/>
      <c r="T23" s="180"/>
      <c r="U23" s="180"/>
      <c r="AC23" s="12">
        <v>10</v>
      </c>
      <c r="AD23" s="12" t="s">
        <v>417</v>
      </c>
    </row>
    <row r="24" spans="1:30" ht="16.5" customHeight="1">
      <c r="A24" s="180"/>
      <c r="B24" s="180"/>
      <c r="C24" s="180"/>
      <c r="D24" s="180"/>
      <c r="E24" s="180"/>
      <c r="F24" s="180"/>
      <c r="G24" s="180"/>
      <c r="H24" s="180"/>
      <c r="I24" s="180"/>
      <c r="J24" s="180"/>
      <c r="K24" s="180"/>
      <c r="L24" s="180"/>
      <c r="M24" s="180"/>
      <c r="N24" s="180"/>
      <c r="O24" s="180"/>
      <c r="P24" s="180"/>
      <c r="Q24" s="180"/>
      <c r="R24" s="180"/>
      <c r="S24" s="180"/>
      <c r="T24" s="180"/>
      <c r="U24" s="180"/>
      <c r="AC24" s="12">
        <v>11</v>
      </c>
      <c r="AD24" s="12" t="s">
        <v>396</v>
      </c>
    </row>
    <row r="25" spans="1:30" ht="16.5" customHeight="1">
      <c r="A25" s="180"/>
      <c r="B25" s="180"/>
      <c r="C25" s="180"/>
      <c r="D25" s="180"/>
      <c r="E25" s="180"/>
      <c r="F25" s="180"/>
      <c r="G25" s="180"/>
      <c r="H25" s="180"/>
      <c r="I25" s="180"/>
      <c r="J25" s="180"/>
      <c r="K25" s="180"/>
      <c r="L25" s="180"/>
      <c r="M25" s="180"/>
      <c r="N25" s="180"/>
      <c r="O25" s="180"/>
      <c r="P25" s="180"/>
      <c r="Q25" s="180"/>
      <c r="R25" s="180"/>
      <c r="S25" s="180"/>
      <c r="T25" s="180"/>
      <c r="U25" s="180"/>
      <c r="AC25" s="12">
        <v>12</v>
      </c>
      <c r="AD25" s="12" t="s">
        <v>397</v>
      </c>
    </row>
    <row r="26" spans="1:30" ht="16.5" customHeight="1">
      <c r="A26" s="180"/>
      <c r="B26" s="180"/>
      <c r="C26" s="180"/>
      <c r="D26" s="180"/>
      <c r="E26" s="180"/>
      <c r="F26" s="180"/>
      <c r="G26" s="180"/>
      <c r="H26" s="180"/>
      <c r="I26" s="180"/>
      <c r="J26" s="180"/>
      <c r="K26" s="180"/>
      <c r="L26" s="180"/>
      <c r="M26" s="180"/>
      <c r="N26" s="180"/>
      <c r="O26" s="180"/>
      <c r="P26" s="180"/>
      <c r="Q26" s="180"/>
      <c r="R26" s="180"/>
      <c r="S26" s="180"/>
      <c r="T26" s="180"/>
      <c r="U26" s="180"/>
      <c r="AC26" s="12">
        <v>13</v>
      </c>
      <c r="AD26" s="12" t="s">
        <v>398</v>
      </c>
    </row>
    <row r="27" spans="1:30" ht="16.5" customHeight="1">
      <c r="A27" s="180"/>
      <c r="B27" s="180"/>
      <c r="C27" s="180"/>
      <c r="D27" s="180"/>
      <c r="E27" s="180"/>
      <c r="F27" s="180"/>
      <c r="G27" s="180"/>
      <c r="H27" s="180"/>
      <c r="I27" s="180"/>
      <c r="J27" s="180"/>
      <c r="K27" s="180"/>
      <c r="L27" s="180"/>
      <c r="M27" s="180"/>
      <c r="N27" s="180"/>
      <c r="O27" s="180"/>
      <c r="P27" s="180"/>
      <c r="Q27" s="180"/>
      <c r="R27" s="180"/>
      <c r="S27" s="180"/>
      <c r="T27" s="180"/>
      <c r="U27" s="180"/>
      <c r="AC27" s="12">
        <v>14</v>
      </c>
      <c r="AD27" s="12" t="s">
        <v>399</v>
      </c>
    </row>
    <row r="28" spans="1:30" ht="16.5" customHeight="1">
      <c r="A28" s="180"/>
      <c r="B28" s="180"/>
      <c r="C28" s="180"/>
      <c r="D28" s="180"/>
      <c r="E28" s="180"/>
      <c r="F28" s="180"/>
      <c r="G28" s="180"/>
      <c r="H28" s="180"/>
      <c r="I28" s="180"/>
      <c r="J28" s="180"/>
      <c r="K28" s="180"/>
      <c r="L28" s="180"/>
      <c r="M28" s="180"/>
      <c r="N28" s="180"/>
      <c r="O28" s="180"/>
      <c r="P28" s="180"/>
      <c r="Q28" s="180"/>
      <c r="R28" s="180"/>
      <c r="S28" s="180"/>
      <c r="T28" s="180"/>
      <c r="U28" s="180"/>
      <c r="AC28" s="12">
        <v>15</v>
      </c>
      <c r="AD28" s="12" t="s">
        <v>400</v>
      </c>
    </row>
    <row r="29" spans="1:30" ht="16.5" customHeight="1">
      <c r="A29" s="180"/>
      <c r="B29" s="180"/>
      <c r="C29" s="180"/>
      <c r="D29" s="180"/>
      <c r="E29" s="180"/>
      <c r="F29" s="180"/>
      <c r="G29" s="180"/>
      <c r="H29" s="180"/>
      <c r="I29" s="180"/>
      <c r="J29" s="180"/>
      <c r="K29" s="180"/>
      <c r="L29" s="180"/>
      <c r="M29" s="180"/>
      <c r="N29" s="180"/>
      <c r="O29" s="180"/>
      <c r="P29" s="180"/>
      <c r="Q29" s="180"/>
      <c r="R29" s="180"/>
      <c r="S29" s="180"/>
      <c r="T29" s="180"/>
      <c r="U29" s="180"/>
      <c r="AC29" s="12">
        <v>16</v>
      </c>
      <c r="AD29" s="12" t="s">
        <v>401</v>
      </c>
    </row>
    <row r="30" spans="1:30" ht="16.5" customHeight="1">
      <c r="A30" s="180"/>
      <c r="B30" s="180"/>
      <c r="C30" s="180"/>
      <c r="D30" s="180"/>
      <c r="E30" s="180"/>
      <c r="F30" s="180"/>
      <c r="G30" s="180"/>
      <c r="H30" s="180"/>
      <c r="I30" s="180"/>
      <c r="J30" s="180"/>
      <c r="K30" s="180"/>
      <c r="L30" s="180"/>
      <c r="M30" s="180"/>
      <c r="N30" s="180"/>
      <c r="O30" s="180"/>
      <c r="P30" s="180"/>
      <c r="Q30" s="180"/>
      <c r="R30" s="180"/>
      <c r="S30" s="180"/>
      <c r="T30" s="180"/>
      <c r="U30" s="180"/>
      <c r="AC30" s="12">
        <v>17</v>
      </c>
      <c r="AD30" s="12" t="s">
        <v>393</v>
      </c>
    </row>
    <row r="31" spans="1:30" ht="16.5" customHeight="1">
      <c r="A31" s="180"/>
      <c r="B31" s="180"/>
      <c r="C31" s="180"/>
      <c r="D31" s="180"/>
      <c r="E31" s="180"/>
      <c r="F31" s="180"/>
      <c r="G31" s="180"/>
      <c r="H31" s="180"/>
      <c r="I31" s="180"/>
      <c r="J31" s="180"/>
      <c r="K31" s="180"/>
      <c r="L31" s="180"/>
      <c r="M31" s="180"/>
      <c r="N31" s="180"/>
      <c r="O31" s="180"/>
      <c r="P31" s="180"/>
      <c r="Q31" s="180"/>
      <c r="R31" s="180"/>
      <c r="S31" s="180"/>
      <c r="T31" s="180"/>
      <c r="U31" s="180"/>
      <c r="AC31" s="12">
        <v>18</v>
      </c>
      <c r="AD31" s="12" t="s">
        <v>402</v>
      </c>
    </row>
    <row r="32" spans="1:30" ht="16.5" customHeight="1">
      <c r="A32" s="180"/>
      <c r="B32" s="180"/>
      <c r="C32" s="180"/>
      <c r="D32" s="180"/>
      <c r="E32" s="180"/>
      <c r="F32" s="180"/>
      <c r="G32" s="180"/>
      <c r="H32" s="180"/>
      <c r="I32" s="180"/>
      <c r="J32" s="180"/>
      <c r="K32" s="180"/>
      <c r="L32" s="180"/>
      <c r="M32" s="180"/>
      <c r="N32" s="180"/>
      <c r="O32" s="180"/>
      <c r="P32" s="180"/>
      <c r="Q32" s="180"/>
      <c r="R32" s="180"/>
      <c r="S32" s="180"/>
      <c r="T32" s="180"/>
      <c r="U32" s="180"/>
      <c r="AC32" s="12">
        <v>19</v>
      </c>
      <c r="AD32" s="12" t="s">
        <v>403</v>
      </c>
    </row>
    <row r="33" spans="1:30" ht="28.5" customHeight="1">
      <c r="A33" s="185" t="s">
        <v>587</v>
      </c>
      <c r="B33" s="185"/>
      <c r="C33" s="185"/>
      <c r="D33" s="185"/>
      <c r="E33" s="185"/>
      <c r="F33" s="185"/>
      <c r="G33" s="185"/>
      <c r="H33" s="185" t="s">
        <v>387</v>
      </c>
      <c r="I33" s="185"/>
      <c r="J33" s="184"/>
      <c r="K33" s="184"/>
      <c r="L33" s="184"/>
      <c r="M33" s="184"/>
      <c r="N33" s="17" t="s">
        <v>408</v>
      </c>
      <c r="O33" s="184"/>
      <c r="P33" s="184"/>
      <c r="Q33" s="184"/>
      <c r="R33" s="184"/>
      <c r="S33" s="17"/>
      <c r="T33" s="17"/>
      <c r="U33" s="17"/>
      <c r="AC33" s="12">
        <v>20</v>
      </c>
      <c r="AD33" s="12" t="s">
        <v>404</v>
      </c>
    </row>
    <row r="34" spans="1:30" ht="17.25" customHeight="1">
      <c r="A34" s="127"/>
      <c r="B34" s="127"/>
      <c r="C34" s="127"/>
      <c r="D34" s="127"/>
      <c r="E34" s="127"/>
      <c r="F34" s="127"/>
      <c r="G34" s="127"/>
      <c r="H34" s="185" t="s">
        <v>387</v>
      </c>
      <c r="I34" s="185"/>
      <c r="J34" s="184"/>
      <c r="K34" s="184"/>
      <c r="L34" s="184"/>
      <c r="M34" s="184"/>
      <c r="N34" s="17" t="s">
        <v>408</v>
      </c>
      <c r="O34" s="184"/>
      <c r="P34" s="184"/>
      <c r="Q34" s="184"/>
      <c r="R34" s="184"/>
      <c r="S34" s="17"/>
      <c r="T34" s="17"/>
      <c r="U34" s="17"/>
      <c r="AC34" s="12">
        <v>21</v>
      </c>
      <c r="AD34" s="12" t="s">
        <v>405</v>
      </c>
    </row>
    <row r="35" spans="1:30" ht="15.75" customHeight="1">
      <c r="A35" s="127"/>
      <c r="B35" s="127"/>
      <c r="C35" s="127"/>
      <c r="D35" s="127"/>
      <c r="E35" s="127"/>
      <c r="F35" s="127"/>
      <c r="G35" s="127"/>
      <c r="H35" s="185" t="s">
        <v>387</v>
      </c>
      <c r="I35" s="185"/>
      <c r="J35" s="184"/>
      <c r="K35" s="184"/>
      <c r="L35" s="184"/>
      <c r="M35" s="184"/>
      <c r="N35" s="17" t="s">
        <v>408</v>
      </c>
      <c r="O35" s="184"/>
      <c r="P35" s="184"/>
      <c r="Q35" s="184"/>
      <c r="R35" s="184"/>
      <c r="S35" s="17"/>
      <c r="T35" s="17"/>
      <c r="U35" s="17"/>
      <c r="AC35" s="12">
        <v>22</v>
      </c>
      <c r="AD35" s="12" t="s">
        <v>418</v>
      </c>
    </row>
    <row r="36" spans="1:30" ht="18" customHeight="1">
      <c r="A36" s="127"/>
      <c r="B36" s="127"/>
      <c r="C36" s="127"/>
      <c r="D36" s="127"/>
      <c r="E36" s="127"/>
      <c r="F36" s="127"/>
      <c r="G36" s="127"/>
      <c r="H36" s="185" t="s">
        <v>387</v>
      </c>
      <c r="I36" s="185"/>
      <c r="J36" s="184"/>
      <c r="K36" s="184"/>
      <c r="L36" s="184"/>
      <c r="M36" s="184"/>
      <c r="N36" s="17" t="s">
        <v>408</v>
      </c>
      <c r="O36" s="184"/>
      <c r="P36" s="184"/>
      <c r="Q36" s="184"/>
      <c r="R36" s="184"/>
      <c r="S36" s="17"/>
      <c r="T36" s="17"/>
      <c r="U36" s="17"/>
      <c r="AC36" s="12">
        <v>23</v>
      </c>
      <c r="AD36" s="12" t="s">
        <v>407</v>
      </c>
    </row>
    <row r="37" spans="1:21" ht="33.75" customHeight="1">
      <c r="A37" s="17"/>
      <c r="B37" s="175" t="s">
        <v>419</v>
      </c>
      <c r="C37" s="175"/>
      <c r="D37" s="175"/>
      <c r="E37" s="175"/>
      <c r="F37" s="175"/>
      <c r="G37" s="175"/>
      <c r="H37" s="175"/>
      <c r="I37" s="175"/>
      <c r="J37" s="175"/>
      <c r="K37" s="175"/>
      <c r="L37" s="17"/>
      <c r="M37" s="17"/>
      <c r="N37" s="17"/>
      <c r="O37" s="17"/>
      <c r="P37" s="17"/>
      <c r="Q37" s="17"/>
      <c r="R37" s="17"/>
      <c r="S37" s="17"/>
      <c r="T37" s="17"/>
      <c r="U37" s="17"/>
    </row>
    <row r="38" spans="1:21" ht="2.25" customHeight="1">
      <c r="A38" s="17"/>
      <c r="B38" s="17"/>
      <c r="C38" s="17"/>
      <c r="D38" s="17"/>
      <c r="E38" s="17"/>
      <c r="F38" s="17"/>
      <c r="G38" s="17"/>
      <c r="H38" s="17"/>
      <c r="I38" s="17"/>
      <c r="J38" s="17"/>
      <c r="K38" s="17"/>
      <c r="L38" s="17"/>
      <c r="M38" s="17"/>
      <c r="N38" s="17"/>
      <c r="O38" s="17"/>
      <c r="P38" s="17"/>
      <c r="Q38" s="17"/>
      <c r="R38" s="17"/>
      <c r="S38" s="17"/>
      <c r="T38" s="17"/>
      <c r="U38" s="17"/>
    </row>
    <row r="39" spans="1:21" ht="14.25">
      <c r="A39" s="17"/>
      <c r="B39" s="182" t="s">
        <v>420</v>
      </c>
      <c r="C39" s="182"/>
      <c r="D39" s="182"/>
      <c r="E39" s="182"/>
      <c r="F39" s="182"/>
      <c r="G39" s="182"/>
      <c r="H39" s="182"/>
      <c r="I39" s="17"/>
      <c r="J39" s="17"/>
      <c r="K39" s="17"/>
      <c r="L39" s="17"/>
      <c r="M39" s="17"/>
      <c r="N39" s="17"/>
      <c r="O39" s="17"/>
      <c r="P39" s="17"/>
      <c r="Q39" s="17"/>
      <c r="R39" s="17"/>
      <c r="S39" s="17"/>
      <c r="T39" s="17"/>
      <c r="U39" s="17"/>
    </row>
    <row r="40" spans="1:21" ht="14.25">
      <c r="A40" s="17"/>
      <c r="B40" s="17"/>
      <c r="C40" s="175" t="str">
        <f>K!T18</f>
        <v>Essentiality Certificate</v>
      </c>
      <c r="D40" s="175"/>
      <c r="E40" s="175"/>
      <c r="F40" s="175"/>
      <c r="G40" s="175"/>
      <c r="H40" s="175"/>
      <c r="I40" s="175"/>
      <c r="J40" s="175"/>
      <c r="K40" s="175"/>
      <c r="L40" s="17"/>
      <c r="M40" s="17"/>
      <c r="N40" s="17"/>
      <c r="O40" s="17"/>
      <c r="P40" s="17"/>
      <c r="Q40" s="17"/>
      <c r="R40" s="17"/>
      <c r="S40" s="17"/>
      <c r="T40" s="17"/>
      <c r="U40" s="17"/>
    </row>
    <row r="41" spans="1:21" ht="14.25">
      <c r="A41" s="17"/>
      <c r="B41" s="17"/>
      <c r="C41" s="175" t="str">
        <f>K!T19</f>
        <v>Emergency Certificate</v>
      </c>
      <c r="D41" s="175"/>
      <c r="E41" s="175"/>
      <c r="F41" s="175"/>
      <c r="G41" s="175"/>
      <c r="H41" s="175"/>
      <c r="I41" s="175"/>
      <c r="J41" s="175"/>
      <c r="K41" s="175"/>
      <c r="L41" s="17"/>
      <c r="M41" s="17"/>
      <c r="N41" s="17"/>
      <c r="O41" s="179" t="s">
        <v>421</v>
      </c>
      <c r="P41" s="179"/>
      <c r="Q41" s="179"/>
      <c r="R41" s="179"/>
      <c r="S41" s="179"/>
      <c r="T41" s="179"/>
      <c r="U41" s="179"/>
    </row>
    <row r="42" spans="1:21" ht="14.25">
      <c r="A42" s="17"/>
      <c r="B42" s="17"/>
      <c r="C42" s="175" t="str">
        <f>K!T20</f>
        <v>Discharge Summary</v>
      </c>
      <c r="D42" s="175"/>
      <c r="E42" s="175"/>
      <c r="F42" s="175"/>
      <c r="G42" s="175"/>
      <c r="H42" s="175"/>
      <c r="I42" s="175"/>
      <c r="J42" s="175"/>
      <c r="K42" s="175"/>
      <c r="L42" s="17"/>
      <c r="M42" s="17"/>
      <c r="N42" s="17"/>
      <c r="O42" s="17"/>
      <c r="P42" s="17"/>
      <c r="Q42" s="17"/>
      <c r="R42" s="17"/>
      <c r="S42" s="17"/>
      <c r="T42" s="17"/>
      <c r="U42" s="17"/>
    </row>
    <row r="43" spans="1:21" ht="14.25">
      <c r="A43" s="17"/>
      <c r="B43" s="17"/>
      <c r="C43" s="175" t="str">
        <f>K!T21</f>
        <v>Investigation Report</v>
      </c>
      <c r="D43" s="175"/>
      <c r="E43" s="175"/>
      <c r="F43" s="175"/>
      <c r="G43" s="175"/>
      <c r="H43" s="175"/>
      <c r="I43" s="175"/>
      <c r="J43" s="175"/>
      <c r="K43" s="175"/>
      <c r="L43" s="17"/>
      <c r="M43" s="17"/>
      <c r="N43" s="17"/>
      <c r="O43" s="17"/>
      <c r="P43" s="17"/>
      <c r="Q43" s="17"/>
      <c r="R43" s="17"/>
      <c r="S43" s="17"/>
      <c r="T43" s="17"/>
      <c r="U43" s="17"/>
    </row>
    <row r="44" spans="1:21" ht="14.25">
      <c r="A44" s="17"/>
      <c r="B44" s="17"/>
      <c r="C44" s="175" t="str">
        <f>K!T22</f>
        <v>Dependent Certificate</v>
      </c>
      <c r="D44" s="175"/>
      <c r="E44" s="175"/>
      <c r="F44" s="175"/>
      <c r="G44" s="175"/>
      <c r="H44" s="175"/>
      <c r="I44" s="175"/>
      <c r="J44" s="175"/>
      <c r="K44" s="175"/>
      <c r="L44" s="17"/>
      <c r="M44" s="17"/>
      <c r="N44" s="17"/>
      <c r="O44" s="17"/>
      <c r="P44" s="17"/>
      <c r="Q44" s="17"/>
      <c r="R44" s="17"/>
      <c r="S44" s="17"/>
      <c r="T44" s="17"/>
      <c r="U44" s="17"/>
    </row>
    <row r="45" spans="1:21" ht="14.25">
      <c r="A45" s="17"/>
      <c r="B45" s="17"/>
      <c r="C45" s="175" t="str">
        <f>K!T23</f>
        <v>Medical Bills</v>
      </c>
      <c r="D45" s="175"/>
      <c r="E45" s="175"/>
      <c r="F45" s="175"/>
      <c r="G45" s="175"/>
      <c r="H45" s="175"/>
      <c r="I45" s="175"/>
      <c r="J45" s="175"/>
      <c r="K45" s="175"/>
      <c r="L45" s="17"/>
      <c r="M45" s="17"/>
      <c r="N45" s="17"/>
      <c r="O45" s="17"/>
      <c r="P45" s="17"/>
      <c r="Q45" s="17"/>
      <c r="R45" s="17"/>
      <c r="S45" s="17"/>
      <c r="T45" s="17"/>
      <c r="U45" s="17"/>
    </row>
    <row r="46" spans="1:21" ht="15" customHeight="1">
      <c r="A46" s="17"/>
      <c r="B46" s="17"/>
      <c r="C46" s="175" t="str">
        <f>K!T24</f>
        <v>Check List</v>
      </c>
      <c r="D46" s="175"/>
      <c r="E46" s="175"/>
      <c r="F46" s="175"/>
      <c r="G46" s="175"/>
      <c r="H46" s="175"/>
      <c r="I46" s="175"/>
      <c r="J46" s="175"/>
      <c r="K46" s="175"/>
      <c r="L46" s="17"/>
      <c r="M46" s="17"/>
      <c r="N46" s="17"/>
      <c r="O46" s="17"/>
      <c r="P46" s="17"/>
      <c r="Q46" s="17"/>
      <c r="R46" s="17"/>
      <c r="S46" s="17"/>
      <c r="T46" s="17"/>
      <c r="U46" s="17"/>
    </row>
    <row r="47" spans="1:21" ht="15" customHeight="1">
      <c r="A47" s="17"/>
      <c r="B47" s="17"/>
      <c r="C47" s="175" t="str">
        <f>K!T25</f>
        <v>Non-Drawl Certificate</v>
      </c>
      <c r="D47" s="175"/>
      <c r="E47" s="175"/>
      <c r="F47" s="175"/>
      <c r="G47" s="175"/>
      <c r="H47" s="175"/>
      <c r="I47" s="175"/>
      <c r="J47" s="175"/>
      <c r="K47" s="175"/>
      <c r="L47" s="17"/>
      <c r="M47" s="17"/>
      <c r="N47" s="17"/>
      <c r="O47" s="17"/>
      <c r="P47" s="17"/>
      <c r="Q47" s="17"/>
      <c r="R47" s="17"/>
      <c r="S47" s="17"/>
      <c r="T47" s="17"/>
      <c r="U47" s="17"/>
    </row>
  </sheetData>
  <sheetProtection/>
  <mergeCells count="44">
    <mergeCell ref="V1:X1"/>
    <mergeCell ref="A1:U1"/>
    <mergeCell ref="C44:K44"/>
    <mergeCell ref="C45:K45"/>
    <mergeCell ref="C46:K46"/>
    <mergeCell ref="C47:K47"/>
    <mergeCell ref="O41:U41"/>
    <mergeCell ref="B37:K37"/>
    <mergeCell ref="B39:H39"/>
    <mergeCell ref="C40:K40"/>
    <mergeCell ref="A18:U32"/>
    <mergeCell ref="C41:K41"/>
    <mergeCell ref="C42:K42"/>
    <mergeCell ref="C43:K43"/>
    <mergeCell ref="A2:H2"/>
    <mergeCell ref="A5:S5"/>
    <mergeCell ref="A7:H7"/>
    <mergeCell ref="E13:U13"/>
    <mergeCell ref="E14:U14"/>
    <mergeCell ref="E15:P15"/>
    <mergeCell ref="E9:U11"/>
    <mergeCell ref="M3:U3"/>
    <mergeCell ref="C12:D12"/>
    <mergeCell ref="E12:U12"/>
    <mergeCell ref="A3:K3"/>
    <mergeCell ref="Q15:U15"/>
    <mergeCell ref="A33:G33"/>
    <mergeCell ref="J33:M33"/>
    <mergeCell ref="O33:R33"/>
    <mergeCell ref="J34:M34"/>
    <mergeCell ref="J35:M35"/>
    <mergeCell ref="Z3:AF3"/>
    <mergeCell ref="Z4:AF7"/>
    <mergeCell ref="Z9:AF10"/>
    <mergeCell ref="J17:L17"/>
    <mergeCell ref="C9:D9"/>
    <mergeCell ref="J36:M36"/>
    <mergeCell ref="O34:R34"/>
    <mergeCell ref="O35:R35"/>
    <mergeCell ref="O36:R36"/>
    <mergeCell ref="H33:I33"/>
    <mergeCell ref="H34:I34"/>
    <mergeCell ref="H35:I35"/>
    <mergeCell ref="H36:I36"/>
  </mergeCells>
  <hyperlinks>
    <hyperlink ref="V1" location="MAIN!J19" display="BACK TO MAIN"/>
  </hyperlinks>
  <printOptions horizontalCentered="1"/>
  <pageMargins left="0.7" right="0.45" top="0.5" bottom="0.25" header="0.3" footer="0.3"/>
  <pageSetup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E22" sqref="E22"/>
    </sheetView>
  </sheetViews>
  <sheetFormatPr defaultColWidth="9.140625" defaultRowHeight="19.5" customHeight="1"/>
  <cols>
    <col min="1" max="16384" width="9.140625" style="14" customWidth="1"/>
  </cols>
  <sheetData>
    <row r="1" spans="1:11" ht="19.5" customHeight="1">
      <c r="A1" s="189" t="s">
        <v>425</v>
      </c>
      <c r="B1" s="189"/>
      <c r="C1" s="189"/>
      <c r="D1" s="189"/>
      <c r="E1" s="189"/>
      <c r="F1" s="189"/>
      <c r="G1" s="189"/>
      <c r="H1" s="189"/>
      <c r="I1" s="189"/>
      <c r="J1" s="183" t="s">
        <v>444</v>
      </c>
      <c r="K1" s="183"/>
    </row>
    <row r="2" spans="1:11" ht="47.25" customHeight="1">
      <c r="A2" s="190" t="s">
        <v>426</v>
      </c>
      <c r="B2" s="190"/>
      <c r="C2" s="190"/>
      <c r="D2" s="190"/>
      <c r="E2" s="190"/>
      <c r="F2" s="190"/>
      <c r="G2" s="190"/>
      <c r="H2" s="190"/>
      <c r="I2" s="190"/>
      <c r="J2" s="183"/>
      <c r="K2" s="183"/>
    </row>
    <row r="3" spans="1:9" ht="19.5" customHeight="1">
      <c r="A3" s="22"/>
      <c r="B3" s="22"/>
      <c r="C3" s="22"/>
      <c r="D3" s="22"/>
      <c r="E3" s="22"/>
      <c r="F3" s="22"/>
      <c r="G3" s="22"/>
      <c r="H3" s="22"/>
      <c r="I3" s="22"/>
    </row>
    <row r="4" spans="1:9" ht="19.5" customHeight="1">
      <c r="A4" s="191" t="str">
        <f>K!AU22</f>
        <v>              This is to certify that, the amount of Rs. 20000=00 (Rupees (Rupees  Twenty  Thousand   and  Zero Only)  only) is being claimed now in this bill by SRI.  G.VENKATESWARLU, School Assistant, ZPHS KAVUR, CHILAKALURIPET Mandal, Hyderabad District has not been paid previusly towards Medical Reimbursement in respect of his Daughter  named BABY. Y. SARALA age (15) Years who has undergone the Treatment for the desease FEVER during the period from 01-07-2009 to 10-07-2009 in the Recongised Hospital by the Andhra Pradesh State Government i.e., at LALITHA SUPERSPECIALITY, GUNTUR as per the records available regarding the Medical Reimbursement defined under the Government Medical Attendance Rules, 1972</v>
      </c>
      <c r="B4" s="191"/>
      <c r="C4" s="191"/>
      <c r="D4" s="191"/>
      <c r="E4" s="191"/>
      <c r="F4" s="191"/>
      <c r="G4" s="191"/>
      <c r="H4" s="191"/>
      <c r="I4" s="191"/>
    </row>
    <row r="5" spans="1:9" ht="19.5" customHeight="1">
      <c r="A5" s="191"/>
      <c r="B5" s="191"/>
      <c r="C5" s="191"/>
      <c r="D5" s="191"/>
      <c r="E5" s="191"/>
      <c r="F5" s="191"/>
      <c r="G5" s="191"/>
      <c r="H5" s="191"/>
      <c r="I5" s="191"/>
    </row>
    <row r="6" spans="1:9" ht="19.5" customHeight="1">
      <c r="A6" s="191"/>
      <c r="B6" s="191"/>
      <c r="C6" s="191"/>
      <c r="D6" s="191"/>
      <c r="E6" s="191"/>
      <c r="F6" s="191"/>
      <c r="G6" s="191"/>
      <c r="H6" s="191"/>
      <c r="I6" s="191"/>
    </row>
    <row r="7" spans="1:9" ht="19.5" customHeight="1">
      <c r="A7" s="191"/>
      <c r="B7" s="191"/>
      <c r="C7" s="191"/>
      <c r="D7" s="191"/>
      <c r="E7" s="191"/>
      <c r="F7" s="191"/>
      <c r="G7" s="191"/>
      <c r="H7" s="191"/>
      <c r="I7" s="191"/>
    </row>
    <row r="8" spans="1:9" ht="19.5" customHeight="1">
      <c r="A8" s="191"/>
      <c r="B8" s="191"/>
      <c r="C8" s="191"/>
      <c r="D8" s="191"/>
      <c r="E8" s="191"/>
      <c r="F8" s="191"/>
      <c r="G8" s="191"/>
      <c r="H8" s="191"/>
      <c r="I8" s="191"/>
    </row>
    <row r="9" spans="1:9" ht="19.5" customHeight="1">
      <c r="A9" s="191"/>
      <c r="B9" s="191"/>
      <c r="C9" s="191"/>
      <c r="D9" s="191"/>
      <c r="E9" s="191"/>
      <c r="F9" s="191"/>
      <c r="G9" s="191"/>
      <c r="H9" s="191"/>
      <c r="I9" s="191"/>
    </row>
    <row r="10" spans="1:9" ht="19.5" customHeight="1">
      <c r="A10" s="191"/>
      <c r="B10" s="191"/>
      <c r="C10" s="191"/>
      <c r="D10" s="191"/>
      <c r="E10" s="191"/>
      <c r="F10" s="191"/>
      <c r="G10" s="191"/>
      <c r="H10" s="191"/>
      <c r="I10" s="191"/>
    </row>
    <row r="11" spans="1:9" ht="19.5" customHeight="1">
      <c r="A11" s="191"/>
      <c r="B11" s="191"/>
      <c r="C11" s="191"/>
      <c r="D11" s="191"/>
      <c r="E11" s="191"/>
      <c r="F11" s="191"/>
      <c r="G11" s="191"/>
      <c r="H11" s="191"/>
      <c r="I11" s="191"/>
    </row>
    <row r="12" spans="1:9" ht="19.5" customHeight="1">
      <c r="A12" s="191"/>
      <c r="B12" s="191"/>
      <c r="C12" s="191"/>
      <c r="D12" s="191"/>
      <c r="E12" s="191"/>
      <c r="F12" s="191"/>
      <c r="G12" s="191"/>
      <c r="H12" s="191"/>
      <c r="I12" s="191"/>
    </row>
    <row r="13" spans="1:9" ht="19.5" customHeight="1">
      <c r="A13" s="191"/>
      <c r="B13" s="191"/>
      <c r="C13" s="191"/>
      <c r="D13" s="191"/>
      <c r="E13" s="191"/>
      <c r="F13" s="191"/>
      <c r="G13" s="191"/>
      <c r="H13" s="191"/>
      <c r="I13" s="191"/>
    </row>
    <row r="14" spans="1:9" ht="19.5" customHeight="1">
      <c r="A14" s="191"/>
      <c r="B14" s="191"/>
      <c r="C14" s="191"/>
      <c r="D14" s="191"/>
      <c r="E14" s="191"/>
      <c r="F14" s="191"/>
      <c r="G14" s="191"/>
      <c r="H14" s="191"/>
      <c r="I14" s="191"/>
    </row>
    <row r="15" spans="1:9" ht="19.5" customHeight="1">
      <c r="A15" s="191"/>
      <c r="B15" s="191"/>
      <c r="C15" s="191"/>
      <c r="D15" s="191"/>
      <c r="E15" s="191"/>
      <c r="F15" s="191"/>
      <c r="G15" s="191"/>
      <c r="H15" s="191"/>
      <c r="I15" s="191"/>
    </row>
    <row r="16" spans="1:9" ht="19.5" customHeight="1">
      <c r="A16" s="191"/>
      <c r="B16" s="191"/>
      <c r="C16" s="191"/>
      <c r="D16" s="191"/>
      <c r="E16" s="191"/>
      <c r="F16" s="191"/>
      <c r="G16" s="191"/>
      <c r="H16" s="191"/>
      <c r="I16" s="191"/>
    </row>
    <row r="17" spans="1:9" ht="19.5" customHeight="1">
      <c r="A17" s="191"/>
      <c r="B17" s="191"/>
      <c r="C17" s="191"/>
      <c r="D17" s="191"/>
      <c r="E17" s="191"/>
      <c r="F17" s="191"/>
      <c r="G17" s="191"/>
      <c r="H17" s="191"/>
      <c r="I17" s="191"/>
    </row>
    <row r="18" spans="1:9" ht="19.5" customHeight="1">
      <c r="A18" s="191"/>
      <c r="B18" s="191"/>
      <c r="C18" s="191"/>
      <c r="D18" s="191"/>
      <c r="E18" s="191"/>
      <c r="F18" s="191"/>
      <c r="G18" s="191"/>
      <c r="H18" s="191"/>
      <c r="I18" s="191"/>
    </row>
    <row r="19" spans="1:9" ht="27.75" customHeight="1">
      <c r="A19" s="191"/>
      <c r="B19" s="191"/>
      <c r="C19" s="191"/>
      <c r="D19" s="191"/>
      <c r="E19" s="191"/>
      <c r="F19" s="191"/>
      <c r="G19" s="191"/>
      <c r="H19" s="191"/>
      <c r="I19" s="191"/>
    </row>
    <row r="20" spans="1:9" ht="36.75" customHeight="1">
      <c r="A20" s="192" t="s">
        <v>595</v>
      </c>
      <c r="B20" s="192"/>
      <c r="C20" s="192"/>
      <c r="D20" s="192"/>
      <c r="E20" s="192"/>
      <c r="F20" s="192"/>
      <c r="G20" s="192"/>
      <c r="H20" s="192"/>
      <c r="I20" s="192"/>
    </row>
    <row r="21" spans="1:9" ht="44.25" customHeight="1">
      <c r="A21" s="191" t="s">
        <v>455</v>
      </c>
      <c r="B21" s="191"/>
      <c r="C21" s="191"/>
      <c r="D21" s="191"/>
      <c r="E21" s="191"/>
      <c r="F21" s="191"/>
      <c r="G21" s="191"/>
      <c r="H21" s="191"/>
      <c r="I21" s="191"/>
    </row>
    <row r="22" spans="1:9" ht="19.5" customHeight="1">
      <c r="A22" s="22"/>
      <c r="B22" s="22"/>
      <c r="C22" s="22"/>
      <c r="D22" s="22"/>
      <c r="E22" s="22"/>
      <c r="F22" s="22"/>
      <c r="G22" s="22"/>
      <c r="H22" s="22"/>
      <c r="I22" s="22"/>
    </row>
    <row r="23" spans="1:9" ht="19.5" customHeight="1">
      <c r="A23" s="22"/>
      <c r="B23" s="22"/>
      <c r="C23" s="22"/>
      <c r="D23" s="22"/>
      <c r="E23" s="22"/>
      <c r="F23" s="22"/>
      <c r="G23" s="22"/>
      <c r="H23" s="22"/>
      <c r="I23" s="22"/>
    </row>
    <row r="24" spans="1:9" ht="19.5" customHeight="1">
      <c r="A24" s="22"/>
      <c r="B24" s="22"/>
      <c r="C24" s="22"/>
      <c r="D24" s="22"/>
      <c r="E24" s="22"/>
      <c r="F24" s="22"/>
      <c r="G24" s="22"/>
      <c r="H24" s="22"/>
      <c r="I24" s="22"/>
    </row>
    <row r="25" spans="1:9" ht="33.75" customHeight="1">
      <c r="A25" s="190" t="s">
        <v>428</v>
      </c>
      <c r="B25" s="190"/>
      <c r="C25" s="190"/>
      <c r="D25" s="190"/>
      <c r="E25" s="22"/>
      <c r="F25" s="190" t="s">
        <v>429</v>
      </c>
      <c r="G25" s="190"/>
      <c r="H25" s="190"/>
      <c r="I25" s="190"/>
    </row>
  </sheetData>
  <sheetProtection/>
  <mergeCells count="8">
    <mergeCell ref="J1:K2"/>
    <mergeCell ref="A1:I1"/>
    <mergeCell ref="A2:I2"/>
    <mergeCell ref="A4:I19"/>
    <mergeCell ref="A21:I21"/>
    <mergeCell ref="A25:D25"/>
    <mergeCell ref="F25:I25"/>
    <mergeCell ref="A20:I20"/>
  </mergeCells>
  <hyperlinks>
    <hyperlink ref="J1" location="MAIN!J20" display="BACK TO MAIN"/>
  </hyperlinks>
  <printOptions horizontalCentered="1"/>
  <pageMargins left="0.7" right="0.7" top="1" bottom="1"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M42"/>
  <sheetViews>
    <sheetView showGridLines="0" zoomScaleSheetLayoutView="100" workbookViewId="0" topLeftCell="A1">
      <selection activeCell="K1" sqref="K1:L1"/>
    </sheetView>
  </sheetViews>
  <sheetFormatPr defaultColWidth="9.140625" defaultRowHeight="19.5" customHeight="1"/>
  <cols>
    <col min="1" max="1" width="3.57421875" style="11" customWidth="1"/>
    <col min="2" max="2" width="66.7109375" style="10" customWidth="1"/>
    <col min="3" max="3" width="3.57421875" style="10" customWidth="1"/>
    <col min="4" max="4" width="7.57421875" style="10" customWidth="1"/>
    <col min="5" max="5" width="8.140625" style="10" customWidth="1"/>
    <col min="6" max="6" width="6.421875" style="10" customWidth="1"/>
    <col min="7" max="8" width="5.140625" style="10" customWidth="1"/>
    <col min="9" max="9" width="4.421875" style="10" customWidth="1"/>
    <col min="10" max="10" width="4.8515625" style="10" customWidth="1"/>
    <col min="11" max="16384" width="9.140625" style="10" customWidth="1"/>
  </cols>
  <sheetData>
    <row r="1" spans="1:13" ht="27" customHeight="1">
      <c r="A1" s="225" t="s">
        <v>589</v>
      </c>
      <c r="B1" s="225"/>
      <c r="C1" s="225"/>
      <c r="D1" s="225"/>
      <c r="E1" s="225"/>
      <c r="F1" s="225"/>
      <c r="G1" s="225"/>
      <c r="H1" s="225"/>
      <c r="I1" s="225"/>
      <c r="J1" s="225"/>
      <c r="K1" s="224" t="s">
        <v>444</v>
      </c>
      <c r="L1" s="224"/>
      <c r="M1" s="16"/>
    </row>
    <row r="2" spans="1:13" ht="15" customHeight="1">
      <c r="A2" s="114"/>
      <c r="B2" s="223" t="s">
        <v>565</v>
      </c>
      <c r="C2" s="223"/>
      <c r="D2" s="223"/>
      <c r="E2" s="223"/>
      <c r="F2" s="223"/>
      <c r="G2" s="223"/>
      <c r="H2" s="223"/>
      <c r="I2" s="223"/>
      <c r="J2" s="223"/>
      <c r="K2" s="118"/>
      <c r="L2" s="118"/>
      <c r="M2" s="16"/>
    </row>
    <row r="3" spans="1:10" ht="15.75" customHeight="1">
      <c r="A3" s="228">
        <v>1</v>
      </c>
      <c r="B3" s="229" t="s">
        <v>580</v>
      </c>
      <c r="C3" s="232"/>
      <c r="D3" s="226" t="str">
        <f>IF(K!Q3="","",UPPER(K!Q3))</f>
        <v>SRI.  G.VENKATESWARLU</v>
      </c>
      <c r="E3" s="226"/>
      <c r="F3" s="226"/>
      <c r="G3" s="226"/>
      <c r="H3" s="226"/>
      <c r="I3" s="226"/>
      <c r="J3" s="227"/>
    </row>
    <row r="4" spans="1:10" ht="15" customHeight="1">
      <c r="A4" s="228"/>
      <c r="B4" s="230"/>
      <c r="C4" s="233"/>
      <c r="D4" s="221" t="str">
        <f>IF(K!R3="","",K!R3)</f>
        <v>School Assistant</v>
      </c>
      <c r="E4" s="221"/>
      <c r="F4" s="221"/>
      <c r="G4" s="221"/>
      <c r="H4" s="221"/>
      <c r="I4" s="221"/>
      <c r="J4" s="222"/>
    </row>
    <row r="5" spans="1:10" ht="19.5" customHeight="1">
      <c r="A5" s="228"/>
      <c r="B5" s="230"/>
      <c r="C5" s="233"/>
      <c r="D5" s="221" t="str">
        <f>IF(K!S3="","",CONCATENATE(K!S3,","))</f>
        <v>ZPHS KAVUR,</v>
      </c>
      <c r="E5" s="221"/>
      <c r="F5" s="221"/>
      <c r="G5" s="221"/>
      <c r="H5" s="221"/>
      <c r="I5" s="221"/>
      <c r="J5" s="222"/>
    </row>
    <row r="6" spans="1:10" ht="14.25" customHeight="1">
      <c r="A6" s="228"/>
      <c r="B6" s="230"/>
      <c r="C6" s="233"/>
      <c r="D6" s="221" t="str">
        <f>IF(K!T3="","",CONCATENATE(K!T3,","))</f>
        <v>CHILAKALURIPET Mandal,</v>
      </c>
      <c r="E6" s="221"/>
      <c r="F6" s="221"/>
      <c r="G6" s="221"/>
      <c r="H6" s="221"/>
      <c r="I6" s="221"/>
      <c r="J6" s="222"/>
    </row>
    <row r="7" spans="1:10" ht="13.5" customHeight="1">
      <c r="A7" s="228"/>
      <c r="B7" s="230"/>
      <c r="C7" s="233"/>
      <c r="D7" s="221" t="str">
        <f>IF(K!U3="","",CONCATENATE(K!U3,"."))</f>
        <v>Hyderabad District.</v>
      </c>
      <c r="E7" s="221"/>
      <c r="F7" s="221"/>
      <c r="G7" s="221"/>
      <c r="H7" s="221"/>
      <c r="I7" s="221"/>
      <c r="J7" s="222"/>
    </row>
    <row r="8" spans="1:10" ht="18" customHeight="1">
      <c r="A8" s="228"/>
      <c r="B8" s="231"/>
      <c r="C8" s="234"/>
      <c r="E8" s="121"/>
      <c r="J8" s="122"/>
    </row>
    <row r="9" spans="1:10" ht="30.75" customHeight="1">
      <c r="A9" s="193">
        <v>2</v>
      </c>
      <c r="B9" s="130" t="s">
        <v>590</v>
      </c>
      <c r="C9" s="218"/>
      <c r="D9" s="219"/>
      <c r="E9" s="219"/>
      <c r="F9" s="219"/>
      <c r="G9" s="219"/>
      <c r="H9" s="219"/>
      <c r="I9" s="219"/>
      <c r="J9" s="220"/>
    </row>
    <row r="10" spans="1:10" ht="33" customHeight="1">
      <c r="A10" s="194"/>
      <c r="B10" s="130" t="s">
        <v>581</v>
      </c>
      <c r="C10" s="218"/>
      <c r="D10" s="219"/>
      <c r="E10" s="219"/>
      <c r="F10" s="219"/>
      <c r="G10" s="219"/>
      <c r="H10" s="219"/>
      <c r="I10" s="219"/>
      <c r="J10" s="220"/>
    </row>
    <row r="11" spans="1:10" ht="19.5" customHeight="1">
      <c r="A11" s="195"/>
      <c r="B11" s="23"/>
      <c r="C11" s="218"/>
      <c r="D11" s="219"/>
      <c r="E11" s="219"/>
      <c r="F11" s="219"/>
      <c r="G11" s="219"/>
      <c r="H11" s="219"/>
      <c r="I11" s="219"/>
      <c r="J11" s="220"/>
    </row>
    <row r="12" spans="1:10" ht="12.75">
      <c r="A12" s="193">
        <v>3</v>
      </c>
      <c r="B12" s="212" t="s">
        <v>566</v>
      </c>
      <c r="C12" s="117"/>
      <c r="D12" s="208" t="str">
        <f>IF(K!R3="","",K!R3)</f>
        <v>School Assistant</v>
      </c>
      <c r="E12" s="208"/>
      <c r="F12" s="208"/>
      <c r="G12" s="208"/>
      <c r="H12" s="208"/>
      <c r="I12" s="208"/>
      <c r="J12" s="209"/>
    </row>
    <row r="13" spans="1:10" ht="17.25" customHeight="1">
      <c r="A13" s="194"/>
      <c r="B13" s="213"/>
      <c r="C13" s="117"/>
      <c r="D13" s="197" t="str">
        <f>IF(K!S3="","",CONCATENATE(K!S3,","))</f>
        <v>ZPHS KAVUR,</v>
      </c>
      <c r="E13" s="215"/>
      <c r="F13" s="215"/>
      <c r="G13" s="215"/>
      <c r="H13" s="215"/>
      <c r="I13" s="215"/>
      <c r="J13" s="215"/>
    </row>
    <row r="14" spans="1:10" ht="12.75">
      <c r="A14" s="194"/>
      <c r="B14" s="213"/>
      <c r="C14" s="117"/>
      <c r="D14" s="208" t="str">
        <f>IF(K!T3="","",CONCATENATE(K!T3,","))</f>
        <v>CHILAKALURIPET Mandal,</v>
      </c>
      <c r="E14" s="208"/>
      <c r="F14" s="208"/>
      <c r="G14" s="208"/>
      <c r="H14" s="208"/>
      <c r="I14" s="208"/>
      <c r="J14" s="209"/>
    </row>
    <row r="15" spans="1:10" ht="17.25" customHeight="1">
      <c r="A15" s="194"/>
      <c r="B15" s="213"/>
      <c r="C15" s="117"/>
      <c r="D15" s="196" t="str">
        <f>IF(K!U3="","",CONCATENATE(K!U3,"."))</f>
        <v>Hyderabad District.</v>
      </c>
      <c r="E15" s="196"/>
      <c r="F15" s="196"/>
      <c r="G15" s="196"/>
      <c r="H15" s="196"/>
      <c r="I15" s="196"/>
      <c r="J15" s="197"/>
    </row>
    <row r="16" spans="1:10" ht="13.5" customHeight="1">
      <c r="A16" s="195"/>
      <c r="B16" s="214"/>
      <c r="C16" s="216" t="s">
        <v>583</v>
      </c>
      <c r="D16" s="217"/>
      <c r="J16" s="119"/>
    </row>
    <row r="17" spans="1:10" ht="12.75">
      <c r="A17" s="193">
        <v>4</v>
      </c>
      <c r="B17" s="198" t="s">
        <v>379</v>
      </c>
      <c r="C17" s="28"/>
      <c r="D17" s="29" t="s">
        <v>371</v>
      </c>
      <c r="E17" s="203">
        <f>IF(K!X8="","",K!X8)</f>
        <v>39995</v>
      </c>
      <c r="F17" s="203"/>
      <c r="G17" s="30" t="s">
        <v>372</v>
      </c>
      <c r="H17" s="201">
        <f>IF(K!Y8="","",K!Y8)</f>
        <v>40004</v>
      </c>
      <c r="I17" s="201"/>
      <c r="J17" s="204"/>
    </row>
    <row r="18" spans="1:10" ht="16.5" customHeight="1">
      <c r="A18" s="194"/>
      <c r="B18" s="199"/>
      <c r="C18" s="25"/>
      <c r="D18" s="29" t="s">
        <v>371</v>
      </c>
      <c r="E18" s="201"/>
      <c r="F18" s="201"/>
      <c r="G18" s="30" t="s">
        <v>372</v>
      </c>
      <c r="H18" s="201"/>
      <c r="I18" s="201"/>
      <c r="J18" s="204"/>
    </row>
    <row r="19" spans="1:10" ht="12" customHeight="1">
      <c r="A19" s="194"/>
      <c r="B19" s="199"/>
      <c r="C19" s="25"/>
      <c r="D19" s="29" t="s">
        <v>371</v>
      </c>
      <c r="E19" s="201"/>
      <c r="F19" s="201"/>
      <c r="G19" s="30" t="s">
        <v>372</v>
      </c>
      <c r="H19" s="201"/>
      <c r="I19" s="201"/>
      <c r="J19" s="204"/>
    </row>
    <row r="20" spans="1:10" ht="22.5" customHeight="1">
      <c r="A20" s="195"/>
      <c r="B20" s="200"/>
      <c r="C20" s="25"/>
      <c r="D20" s="29" t="s">
        <v>371</v>
      </c>
      <c r="E20" s="201"/>
      <c r="F20" s="201"/>
      <c r="G20" s="30" t="s">
        <v>372</v>
      </c>
      <c r="H20" s="201"/>
      <c r="I20" s="201"/>
      <c r="J20" s="204"/>
    </row>
    <row r="21" spans="1:10" ht="12.75">
      <c r="A21" s="193">
        <v>5</v>
      </c>
      <c r="B21" s="205" t="s">
        <v>380</v>
      </c>
      <c r="C21" s="25"/>
      <c r="D21" s="206" t="str">
        <f>IF(K!T8="","",UPPER(K!T8))</f>
        <v>LALITHA SUPERSPECIALITY, GUNTUR</v>
      </c>
      <c r="E21" s="206"/>
      <c r="F21" s="206"/>
      <c r="G21" s="206"/>
      <c r="H21" s="206"/>
      <c r="I21" s="206"/>
      <c r="J21" s="207"/>
    </row>
    <row r="22" spans="1:10" ht="12.75">
      <c r="A22" s="194"/>
      <c r="B22" s="205"/>
      <c r="C22" s="26"/>
      <c r="D22" s="208"/>
      <c r="E22" s="208"/>
      <c r="F22" s="208"/>
      <c r="G22" s="208"/>
      <c r="H22" s="208"/>
      <c r="I22" s="208"/>
      <c r="J22" s="209"/>
    </row>
    <row r="23" spans="1:10" ht="18.75" customHeight="1">
      <c r="A23" s="194"/>
      <c r="B23" s="205"/>
      <c r="C23" s="27"/>
      <c r="D23" s="210"/>
      <c r="E23" s="210"/>
      <c r="F23" s="210"/>
      <c r="G23" s="210"/>
      <c r="H23" s="210"/>
      <c r="I23" s="210"/>
      <c r="J23" s="211"/>
    </row>
    <row r="24" spans="1:10" ht="15" customHeight="1">
      <c r="A24" s="128"/>
      <c r="B24" s="123" t="s">
        <v>582</v>
      </c>
      <c r="C24" s="28"/>
      <c r="D24" s="196" t="s">
        <v>584</v>
      </c>
      <c r="E24" s="196"/>
      <c r="F24" s="196"/>
      <c r="G24" s="196"/>
      <c r="H24" s="196"/>
      <c r="I24" s="196"/>
      <c r="J24" s="197"/>
    </row>
    <row r="25" spans="1:10" ht="27.75" customHeight="1">
      <c r="A25" s="129"/>
      <c r="B25" s="23" t="s">
        <v>567</v>
      </c>
      <c r="C25" s="28"/>
      <c r="D25" s="29" t="str">
        <f aca="true" t="shared" si="0" ref="D25:D32">CONCATENATE("YES"," /")</f>
        <v>YES /</v>
      </c>
      <c r="E25" s="31" t="s">
        <v>385</v>
      </c>
      <c r="F25" s="115"/>
      <c r="G25" s="115"/>
      <c r="H25" s="115"/>
      <c r="I25" s="115"/>
      <c r="J25" s="116"/>
    </row>
    <row r="26" spans="1:10" ht="32.25" customHeight="1">
      <c r="A26" s="23">
        <v>6</v>
      </c>
      <c r="B26" s="24" t="s">
        <v>568</v>
      </c>
      <c r="C26" s="28"/>
      <c r="D26" s="29" t="str">
        <f t="shared" si="0"/>
        <v>YES /</v>
      </c>
      <c r="E26" s="31" t="s">
        <v>385</v>
      </c>
      <c r="F26" s="29"/>
      <c r="G26" s="29"/>
      <c r="H26" s="29"/>
      <c r="I26" s="29"/>
      <c r="J26" s="32"/>
    </row>
    <row r="27" spans="1:10" ht="12.75">
      <c r="A27" s="193">
        <v>7</v>
      </c>
      <c r="B27" s="124" t="s">
        <v>569</v>
      </c>
      <c r="C27" s="28"/>
      <c r="D27" s="29"/>
      <c r="E27" s="31"/>
      <c r="F27" s="29"/>
      <c r="G27" s="29"/>
      <c r="H27" s="29"/>
      <c r="I27" s="29"/>
      <c r="J27" s="32"/>
    </row>
    <row r="28" spans="1:10" ht="12.75">
      <c r="A28" s="194"/>
      <c r="B28" s="24" t="s">
        <v>570</v>
      </c>
      <c r="C28" s="28"/>
      <c r="D28" s="29" t="str">
        <f t="shared" si="0"/>
        <v>YES /</v>
      </c>
      <c r="E28" s="31" t="s">
        <v>385</v>
      </c>
      <c r="F28" s="29"/>
      <c r="G28" s="29"/>
      <c r="H28" s="29"/>
      <c r="I28" s="29"/>
      <c r="J28" s="32"/>
    </row>
    <row r="29" spans="1:10" ht="39" customHeight="1">
      <c r="A29" s="194"/>
      <c r="B29" s="24" t="s">
        <v>571</v>
      </c>
      <c r="C29" s="28"/>
      <c r="D29" s="29" t="str">
        <f t="shared" si="0"/>
        <v>YES /</v>
      </c>
      <c r="E29" s="31" t="s">
        <v>385</v>
      </c>
      <c r="F29" s="29"/>
      <c r="G29" s="29"/>
      <c r="H29" s="29"/>
      <c r="I29" s="29"/>
      <c r="J29" s="32"/>
    </row>
    <row r="30" spans="1:10" ht="38.25" customHeight="1">
      <c r="A30" s="194"/>
      <c r="B30" s="24" t="s">
        <v>588</v>
      </c>
      <c r="C30" s="28"/>
      <c r="D30" s="29" t="str">
        <f t="shared" si="0"/>
        <v>YES /</v>
      </c>
      <c r="E30" s="31" t="s">
        <v>385</v>
      </c>
      <c r="F30" s="29"/>
      <c r="G30" s="29"/>
      <c r="H30" s="29"/>
      <c r="I30" s="29"/>
      <c r="J30" s="32"/>
    </row>
    <row r="31" spans="1:10" ht="35.25" customHeight="1">
      <c r="A31" s="194"/>
      <c r="B31" s="24" t="s">
        <v>572</v>
      </c>
      <c r="C31" s="28"/>
      <c r="D31" s="29" t="str">
        <f t="shared" si="0"/>
        <v>YES /</v>
      </c>
      <c r="E31" s="31" t="s">
        <v>385</v>
      </c>
      <c r="F31" s="29"/>
      <c r="G31" s="29"/>
      <c r="H31" s="29"/>
      <c r="I31" s="29"/>
      <c r="J31" s="32"/>
    </row>
    <row r="32" spans="1:10" ht="45.75" customHeight="1">
      <c r="A32" s="194"/>
      <c r="B32" s="24" t="s">
        <v>573</v>
      </c>
      <c r="C32" s="28"/>
      <c r="D32" s="29" t="str">
        <f t="shared" si="0"/>
        <v>YES /</v>
      </c>
      <c r="E32" s="31" t="s">
        <v>385</v>
      </c>
      <c r="F32" s="29"/>
      <c r="G32" s="29"/>
      <c r="H32" s="29"/>
      <c r="I32" s="29"/>
      <c r="J32" s="32"/>
    </row>
    <row r="33" spans="1:10" ht="53.25" customHeight="1">
      <c r="A33" s="194"/>
      <c r="B33" s="24" t="s">
        <v>574</v>
      </c>
      <c r="C33" s="28"/>
      <c r="D33" s="196" t="s">
        <v>53</v>
      </c>
      <c r="E33" s="196"/>
      <c r="F33" s="196"/>
      <c r="G33" s="196"/>
      <c r="H33" s="196"/>
      <c r="I33" s="196"/>
      <c r="J33" s="197"/>
    </row>
    <row r="34" spans="1:10" ht="37.5" customHeight="1">
      <c r="A34" s="194"/>
      <c r="B34" s="24" t="s">
        <v>575</v>
      </c>
      <c r="C34" s="28"/>
      <c r="D34" s="115"/>
      <c r="E34" s="115"/>
      <c r="F34" s="115"/>
      <c r="G34" s="115"/>
      <c r="H34" s="115"/>
      <c r="I34" s="115"/>
      <c r="J34" s="116"/>
    </row>
    <row r="35" spans="1:10" ht="66" customHeight="1">
      <c r="A35" s="195"/>
      <c r="B35" s="24" t="s">
        <v>576</v>
      </c>
      <c r="C35" s="28"/>
      <c r="D35" s="115"/>
      <c r="E35" s="115"/>
      <c r="F35" s="115"/>
      <c r="G35" s="115"/>
      <c r="H35" s="115"/>
      <c r="I35" s="115"/>
      <c r="J35" s="116"/>
    </row>
    <row r="36" spans="1:10" ht="36.75" customHeight="1">
      <c r="A36" s="23">
        <v>8</v>
      </c>
      <c r="B36" s="24" t="s">
        <v>577</v>
      </c>
      <c r="C36" s="28"/>
      <c r="D36" s="115"/>
      <c r="E36" s="115"/>
      <c r="F36" s="115"/>
      <c r="G36" s="115"/>
      <c r="H36" s="115"/>
      <c r="I36" s="115"/>
      <c r="J36" s="116"/>
    </row>
    <row r="37" spans="1:10" ht="17.25" customHeight="1">
      <c r="A37" s="23">
        <v>9</v>
      </c>
      <c r="B37" s="24" t="s">
        <v>578</v>
      </c>
      <c r="C37" s="28"/>
      <c r="D37" s="196" t="str">
        <f>IF(MAIN!B18&lt;=18,"Not Applicable","YES")</f>
        <v>Not Applicable</v>
      </c>
      <c r="E37" s="196"/>
      <c r="F37" s="115"/>
      <c r="G37" s="115"/>
      <c r="H37" s="115"/>
      <c r="I37" s="115"/>
      <c r="J37" s="116"/>
    </row>
    <row r="38" spans="1:10" ht="62.25" customHeight="1">
      <c r="A38" s="23">
        <v>10</v>
      </c>
      <c r="B38" s="24" t="s">
        <v>579</v>
      </c>
      <c r="C38" s="28"/>
      <c r="D38" s="120"/>
      <c r="E38" s="120"/>
      <c r="F38" s="29"/>
      <c r="G38" s="29"/>
      <c r="H38" s="29"/>
      <c r="I38" s="29"/>
      <c r="J38" s="32"/>
    </row>
    <row r="39" spans="1:10" ht="12" customHeight="1">
      <c r="A39" s="33"/>
      <c r="B39" s="34"/>
      <c r="C39" s="34"/>
      <c r="D39" s="34"/>
      <c r="E39" s="34"/>
      <c r="F39" s="34"/>
      <c r="G39" s="34"/>
      <c r="H39" s="34"/>
      <c r="I39" s="34"/>
      <c r="J39" s="34"/>
    </row>
    <row r="40" spans="1:10" ht="19.5" customHeight="1">
      <c r="A40" s="33"/>
      <c r="B40" s="34"/>
      <c r="C40" s="34"/>
      <c r="D40" s="34"/>
      <c r="E40" s="34"/>
      <c r="F40" s="34"/>
      <c r="G40" s="34"/>
      <c r="H40" s="34"/>
      <c r="I40" s="34"/>
      <c r="J40" s="34"/>
    </row>
    <row r="41" spans="1:10" ht="27" customHeight="1">
      <c r="A41" s="33"/>
      <c r="B41" s="34" t="s">
        <v>386</v>
      </c>
      <c r="C41" s="34"/>
      <c r="D41" s="34"/>
      <c r="E41" s="34"/>
      <c r="F41" s="202" t="s">
        <v>378</v>
      </c>
      <c r="G41" s="202"/>
      <c r="H41" s="202"/>
      <c r="I41" s="202"/>
      <c r="J41" s="202"/>
    </row>
    <row r="42" ht="19.5" customHeight="1">
      <c r="A42" s="7"/>
    </row>
  </sheetData>
  <sheetProtection/>
  <mergeCells count="40">
    <mergeCell ref="B2:J2"/>
    <mergeCell ref="K1:L1"/>
    <mergeCell ref="A1:J1"/>
    <mergeCell ref="D3:J3"/>
    <mergeCell ref="D4:J4"/>
    <mergeCell ref="A3:A8"/>
    <mergeCell ref="B3:B8"/>
    <mergeCell ref="C3:C8"/>
    <mergeCell ref="D7:J7"/>
    <mergeCell ref="A9:A11"/>
    <mergeCell ref="C9:J9"/>
    <mergeCell ref="C10:J10"/>
    <mergeCell ref="C11:J11"/>
    <mergeCell ref="D5:J5"/>
    <mergeCell ref="D6:J6"/>
    <mergeCell ref="A12:A16"/>
    <mergeCell ref="B12:B16"/>
    <mergeCell ref="D12:J12"/>
    <mergeCell ref="D13:J13"/>
    <mergeCell ref="D14:J14"/>
    <mergeCell ref="D15:J15"/>
    <mergeCell ref="C16:D16"/>
    <mergeCell ref="F41:J41"/>
    <mergeCell ref="E17:F17"/>
    <mergeCell ref="H17:J17"/>
    <mergeCell ref="B21:B23"/>
    <mergeCell ref="D21:J23"/>
    <mergeCell ref="D24:J24"/>
    <mergeCell ref="H18:J18"/>
    <mergeCell ref="H19:J19"/>
    <mergeCell ref="H20:J20"/>
    <mergeCell ref="A27:A35"/>
    <mergeCell ref="D33:J33"/>
    <mergeCell ref="D37:E37"/>
    <mergeCell ref="A21:A23"/>
    <mergeCell ref="B17:B20"/>
    <mergeCell ref="A17:A20"/>
    <mergeCell ref="E18:F18"/>
    <mergeCell ref="E19:F19"/>
    <mergeCell ref="E20:F20"/>
  </mergeCells>
  <hyperlinks>
    <hyperlink ref="K1:L1" location="MAIN!J21" display="BACK TO MAIN"/>
  </hyperlinks>
  <printOptions horizontalCentered="1"/>
  <pageMargins left="0.315" right="0.3" top="0.58" bottom="0.5" header="0.38" footer="0.5"/>
  <pageSetup horizontalDpi="300" verticalDpi="300" orientation="portrait" paperSize="9" scale="78" r:id="rId1"/>
  <rowBreaks count="1" manualBreakCount="1">
    <brk id="41" max="9" man="1"/>
  </rowBreaks>
</worksheet>
</file>

<file path=xl/worksheets/sheet8.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
      <selection activeCell="J26" sqref="J26"/>
    </sheetView>
  </sheetViews>
  <sheetFormatPr defaultColWidth="9.140625" defaultRowHeight="19.5" customHeight="1"/>
  <cols>
    <col min="1" max="1" width="4.28125" style="9" customWidth="1"/>
    <col min="2" max="2" width="44.57421875" style="8" customWidth="1"/>
    <col min="3" max="3" width="2.421875" style="8" customWidth="1"/>
    <col min="4" max="4" width="6.140625" style="8" customWidth="1"/>
    <col min="5" max="12" width="5.421875" style="8" customWidth="1"/>
    <col min="13" max="16384" width="9.140625" style="8" customWidth="1"/>
  </cols>
  <sheetData>
    <row r="1" spans="1:14" ht="20.25" customHeight="1">
      <c r="A1" s="253" t="s">
        <v>313</v>
      </c>
      <c r="B1" s="253"/>
      <c r="C1" s="253"/>
      <c r="D1" s="253"/>
      <c r="E1" s="253"/>
      <c r="F1" s="253"/>
      <c r="G1" s="253"/>
      <c r="H1" s="253"/>
      <c r="I1" s="253"/>
      <c r="J1" s="253"/>
      <c r="K1" s="253"/>
      <c r="L1" s="224" t="s">
        <v>444</v>
      </c>
      <c r="M1" s="224"/>
      <c r="N1" s="16"/>
    </row>
    <row r="2" spans="1:14" ht="27" customHeight="1">
      <c r="A2" s="246" t="s">
        <v>314</v>
      </c>
      <c r="B2" s="246"/>
      <c r="C2" s="246"/>
      <c r="D2" s="246"/>
      <c r="E2" s="246"/>
      <c r="F2" s="246"/>
      <c r="G2" s="246"/>
      <c r="H2" s="246"/>
      <c r="I2" s="246"/>
      <c r="J2" s="246"/>
      <c r="K2" s="246"/>
      <c r="L2" s="224"/>
      <c r="M2" s="224"/>
      <c r="N2" s="16"/>
    </row>
    <row r="3" spans="1:11" ht="16.5" customHeight="1">
      <c r="A3" s="240">
        <v>1</v>
      </c>
      <c r="B3" s="239" t="s">
        <v>315</v>
      </c>
      <c r="C3" s="37"/>
      <c r="D3" s="243" t="str">
        <f>IF(K!Q3="","",UPPER(K!Q3))</f>
        <v>SRI.  G.VENKATESWARLU</v>
      </c>
      <c r="E3" s="243"/>
      <c r="F3" s="243"/>
      <c r="G3" s="243"/>
      <c r="H3" s="243"/>
      <c r="I3" s="243"/>
      <c r="J3" s="243"/>
      <c r="K3" s="244"/>
    </row>
    <row r="4" spans="1:11" ht="16.5" customHeight="1">
      <c r="A4" s="240"/>
      <c r="B4" s="239"/>
      <c r="C4" s="38"/>
      <c r="D4" s="235" t="str">
        <f>IF(K!R3="","",UPPER(K!R3))</f>
        <v>SCHOOL ASSISTANT</v>
      </c>
      <c r="E4" s="235"/>
      <c r="F4" s="235"/>
      <c r="G4" s="235"/>
      <c r="H4" s="235"/>
      <c r="I4" s="235"/>
      <c r="J4" s="235"/>
      <c r="K4" s="236"/>
    </row>
    <row r="5" spans="1:11" ht="16.5" customHeight="1">
      <c r="A5" s="240">
        <v>2</v>
      </c>
      <c r="B5" s="239" t="s">
        <v>316</v>
      </c>
      <c r="C5" s="37"/>
      <c r="D5" s="243" t="str">
        <f>IF(K!S3="","",CONCATENATE(K!S3,","))</f>
        <v>ZPHS KAVUR,</v>
      </c>
      <c r="E5" s="243"/>
      <c r="F5" s="243"/>
      <c r="G5" s="243"/>
      <c r="H5" s="243"/>
      <c r="I5" s="243"/>
      <c r="J5" s="243"/>
      <c r="K5" s="244"/>
    </row>
    <row r="6" spans="1:11" ht="16.5" customHeight="1">
      <c r="A6" s="240"/>
      <c r="B6" s="239"/>
      <c r="C6" s="39"/>
      <c r="D6" s="241" t="str">
        <f>IF(K!T3="","",CONCATENATE(K!T3,","))</f>
        <v>CHILAKALURIPET Mandal,</v>
      </c>
      <c r="E6" s="241"/>
      <c r="F6" s="241"/>
      <c r="G6" s="241"/>
      <c r="H6" s="241"/>
      <c r="I6" s="241"/>
      <c r="J6" s="241"/>
      <c r="K6" s="242"/>
    </row>
    <row r="7" spans="1:11" ht="16.5" customHeight="1">
      <c r="A7" s="240"/>
      <c r="B7" s="239"/>
      <c r="C7" s="38"/>
      <c r="D7" s="235" t="str">
        <f>IF(K!U3="","",CONCATENATE(K!U3,"."))</f>
        <v>Hyderabad District.</v>
      </c>
      <c r="E7" s="235"/>
      <c r="F7" s="235"/>
      <c r="G7" s="235"/>
      <c r="H7" s="235"/>
      <c r="I7" s="235"/>
      <c r="J7" s="235"/>
      <c r="K7" s="236"/>
    </row>
    <row r="8" spans="1:11" ht="37.5" customHeight="1">
      <c r="A8" s="35">
        <v>3</v>
      </c>
      <c r="B8" s="36" t="s">
        <v>317</v>
      </c>
      <c r="C8" s="40"/>
      <c r="D8" s="237" t="str">
        <f>IF(K!V4="","",K!V4)</f>
        <v>14860-39540  /  14860</v>
      </c>
      <c r="E8" s="237"/>
      <c r="F8" s="237"/>
      <c r="G8" s="237"/>
      <c r="H8" s="237"/>
      <c r="I8" s="237"/>
      <c r="J8" s="237"/>
      <c r="K8" s="238"/>
    </row>
    <row r="9" spans="1:11" ht="16.5" customHeight="1">
      <c r="A9" s="240">
        <v>4</v>
      </c>
      <c r="B9" s="239" t="s">
        <v>318</v>
      </c>
      <c r="C9" s="37"/>
      <c r="D9" s="243" t="str">
        <f>IF(K!S3="","",CONCATENATE(K!S3,","))</f>
        <v>ZPHS KAVUR,</v>
      </c>
      <c r="E9" s="243"/>
      <c r="F9" s="243"/>
      <c r="G9" s="243"/>
      <c r="H9" s="243"/>
      <c r="I9" s="243"/>
      <c r="J9" s="243"/>
      <c r="K9" s="244"/>
    </row>
    <row r="10" spans="1:11" ht="16.5" customHeight="1">
      <c r="A10" s="240"/>
      <c r="B10" s="239"/>
      <c r="C10" s="39"/>
      <c r="D10" s="241" t="str">
        <f>IF(K!T3="","",CONCATENATE(K!T3,","))</f>
        <v>CHILAKALURIPET Mandal,</v>
      </c>
      <c r="E10" s="241"/>
      <c r="F10" s="241"/>
      <c r="G10" s="241"/>
      <c r="H10" s="241"/>
      <c r="I10" s="241"/>
      <c r="J10" s="241"/>
      <c r="K10" s="242"/>
    </row>
    <row r="11" spans="1:11" ht="16.5" customHeight="1">
      <c r="A11" s="240"/>
      <c r="B11" s="239"/>
      <c r="C11" s="38"/>
      <c r="D11" s="235" t="str">
        <f>IF(K!U3="","",CONCATENATE(K!U3,"."))</f>
        <v>Hyderabad District.</v>
      </c>
      <c r="E11" s="235"/>
      <c r="F11" s="235"/>
      <c r="G11" s="235"/>
      <c r="H11" s="235"/>
      <c r="I11" s="235"/>
      <c r="J11" s="235"/>
      <c r="K11" s="236"/>
    </row>
    <row r="12" spans="1:11" ht="16.5" customHeight="1">
      <c r="A12" s="240">
        <v>5</v>
      </c>
      <c r="B12" s="239" t="s">
        <v>319</v>
      </c>
      <c r="C12" s="37"/>
      <c r="D12" s="243" t="str">
        <f>IF(K!X3="","",CONCATENATE(K!X3,","))</f>
        <v>H.No. 16-1-178/A/9,</v>
      </c>
      <c r="E12" s="243"/>
      <c r="F12" s="243"/>
      <c r="G12" s="243"/>
      <c r="H12" s="243"/>
      <c r="I12" s="243"/>
      <c r="J12" s="243"/>
      <c r="K12" s="244"/>
    </row>
    <row r="13" spans="1:11" ht="16.5" customHeight="1">
      <c r="A13" s="240"/>
      <c r="B13" s="239"/>
      <c r="C13" s="39"/>
      <c r="D13" s="241" t="str">
        <f>IF(K!Y3="","",CONCATENATE(K!Y3,","))</f>
        <v>Hari Puri Colony,</v>
      </c>
      <c r="E13" s="241"/>
      <c r="F13" s="241"/>
      <c r="G13" s="241"/>
      <c r="H13" s="241"/>
      <c r="I13" s="241"/>
      <c r="J13" s="241"/>
      <c r="K13" s="242"/>
    </row>
    <row r="14" spans="1:11" ht="16.5" customHeight="1">
      <c r="A14" s="240"/>
      <c r="B14" s="239"/>
      <c r="C14" s="39"/>
      <c r="D14" s="241" t="str">
        <f>IF(K!Z3="","",CONCATENATE(K!Z3,"."))</f>
        <v>Hyderabad.</v>
      </c>
      <c r="E14" s="241"/>
      <c r="F14" s="241"/>
      <c r="G14" s="241"/>
      <c r="H14" s="241"/>
      <c r="I14" s="241"/>
      <c r="J14" s="241"/>
      <c r="K14" s="242"/>
    </row>
    <row r="15" spans="1:11" ht="16.5" customHeight="1">
      <c r="A15" s="240"/>
      <c r="B15" s="239"/>
      <c r="C15" s="38"/>
      <c r="D15" s="235" t="str">
        <f>IF(K!AA3="","",K!AA3)</f>
        <v>PIN -  500072</v>
      </c>
      <c r="E15" s="235"/>
      <c r="F15" s="235"/>
      <c r="G15" s="235"/>
      <c r="H15" s="235"/>
      <c r="I15" s="235"/>
      <c r="J15" s="235"/>
      <c r="K15" s="236"/>
    </row>
    <row r="16" spans="1:11" ht="21.75" customHeight="1">
      <c r="A16" s="240">
        <v>6</v>
      </c>
      <c r="B16" s="239" t="s">
        <v>320</v>
      </c>
      <c r="C16" s="37"/>
      <c r="D16" s="243" t="str">
        <f>CONCATENATE(K!Q8,", ","(",K!R8,")")</f>
        <v>Baby. Y. Sarala, (Daughter)</v>
      </c>
      <c r="E16" s="243"/>
      <c r="F16" s="243"/>
      <c r="G16" s="243"/>
      <c r="H16" s="243"/>
      <c r="I16" s="243"/>
      <c r="J16" s="243"/>
      <c r="K16" s="244"/>
    </row>
    <row r="17" spans="1:11" ht="21.75" customHeight="1">
      <c r="A17" s="240"/>
      <c r="B17" s="239"/>
      <c r="C17" s="38"/>
      <c r="D17" s="235" t="str">
        <f>IF(K!S8="","",CONCATENATE("Aged","  ",K!S8))</f>
        <v>Aged  15 Years</v>
      </c>
      <c r="E17" s="235"/>
      <c r="F17" s="235"/>
      <c r="G17" s="235"/>
      <c r="H17" s="235"/>
      <c r="I17" s="235"/>
      <c r="J17" s="235"/>
      <c r="K17" s="236"/>
    </row>
    <row r="18" spans="1:11" ht="11.25" customHeight="1">
      <c r="A18" s="240">
        <v>7</v>
      </c>
      <c r="B18" s="245" t="s">
        <v>321</v>
      </c>
      <c r="C18" s="37"/>
      <c r="D18" s="243" t="str">
        <f>IF(K!T8="","",K!T8)</f>
        <v>LALITHA SUPERSPECIALITY, GUNTUR</v>
      </c>
      <c r="E18" s="243"/>
      <c r="F18" s="243"/>
      <c r="G18" s="243"/>
      <c r="H18" s="243"/>
      <c r="I18" s="243"/>
      <c r="J18" s="243"/>
      <c r="K18" s="244"/>
    </row>
    <row r="19" spans="1:11" ht="11.25" customHeight="1">
      <c r="A19" s="240"/>
      <c r="B19" s="245"/>
      <c r="C19" s="39"/>
      <c r="D19" s="241"/>
      <c r="E19" s="241"/>
      <c r="F19" s="241"/>
      <c r="G19" s="241"/>
      <c r="H19" s="241"/>
      <c r="I19" s="241"/>
      <c r="J19" s="241"/>
      <c r="K19" s="242"/>
    </row>
    <row r="20" spans="1:11" ht="11.25" customHeight="1">
      <c r="A20" s="240"/>
      <c r="B20" s="245"/>
      <c r="C20" s="38"/>
      <c r="D20" s="235"/>
      <c r="E20" s="235"/>
      <c r="F20" s="235"/>
      <c r="G20" s="235"/>
      <c r="H20" s="235"/>
      <c r="I20" s="235"/>
      <c r="J20" s="235"/>
      <c r="K20" s="236"/>
    </row>
    <row r="21" spans="1:11" ht="12.75" customHeight="1">
      <c r="A21" s="240">
        <v>8</v>
      </c>
      <c r="B21" s="245" t="s">
        <v>322</v>
      </c>
      <c r="C21" s="37"/>
      <c r="D21" s="243" t="str">
        <f>IF(K!U8="","",UPPER(K!U8))</f>
        <v>FEVER</v>
      </c>
      <c r="E21" s="243"/>
      <c r="F21" s="243"/>
      <c r="G21" s="243"/>
      <c r="H21" s="243"/>
      <c r="I21" s="243"/>
      <c r="J21" s="243"/>
      <c r="K21" s="244"/>
    </row>
    <row r="22" spans="1:11" ht="12.75" customHeight="1">
      <c r="A22" s="240"/>
      <c r="B22" s="245"/>
      <c r="C22" s="39"/>
      <c r="D22" s="241"/>
      <c r="E22" s="241"/>
      <c r="F22" s="241"/>
      <c r="G22" s="241"/>
      <c r="H22" s="241"/>
      <c r="I22" s="241"/>
      <c r="J22" s="241"/>
      <c r="K22" s="242"/>
    </row>
    <row r="23" spans="1:11" ht="12.75" customHeight="1">
      <c r="A23" s="240"/>
      <c r="B23" s="245"/>
      <c r="C23" s="39"/>
      <c r="D23" s="241"/>
      <c r="E23" s="241"/>
      <c r="F23" s="241"/>
      <c r="G23" s="241"/>
      <c r="H23" s="241"/>
      <c r="I23" s="241"/>
      <c r="J23" s="241"/>
      <c r="K23" s="242"/>
    </row>
    <row r="24" spans="1:11" ht="12.75" customHeight="1">
      <c r="A24" s="240"/>
      <c r="B24" s="245"/>
      <c r="C24" s="39"/>
      <c r="D24" s="43" t="s">
        <v>371</v>
      </c>
      <c r="E24" s="251">
        <f>IF(K!X8="","",K!X8)</f>
        <v>39995</v>
      </c>
      <c r="F24" s="251"/>
      <c r="G24" s="251"/>
      <c r="H24" s="43" t="s">
        <v>372</v>
      </c>
      <c r="I24" s="251">
        <f>IF(K!Y8="","",K!Y8)</f>
        <v>40004</v>
      </c>
      <c r="J24" s="251"/>
      <c r="K24" s="252"/>
    </row>
    <row r="25" spans="1:11" ht="12.75" customHeight="1">
      <c r="A25" s="240"/>
      <c r="B25" s="245"/>
      <c r="C25" s="39"/>
      <c r="D25" s="43" t="s">
        <v>371</v>
      </c>
      <c r="E25" s="125"/>
      <c r="F25" s="125"/>
      <c r="G25" s="125"/>
      <c r="H25" s="43" t="s">
        <v>372</v>
      </c>
      <c r="I25" s="125"/>
      <c r="J25" s="125"/>
      <c r="K25" s="126"/>
    </row>
    <row r="26" spans="1:8" ht="20.25" customHeight="1">
      <c r="A26" s="240"/>
      <c r="B26" s="245"/>
      <c r="C26" s="38"/>
      <c r="D26" s="41" t="s">
        <v>371</v>
      </c>
      <c r="H26" s="41" t="s">
        <v>372</v>
      </c>
    </row>
    <row r="27" spans="1:11" ht="24" customHeight="1">
      <c r="A27" s="240">
        <v>9</v>
      </c>
      <c r="B27" s="239" t="s">
        <v>323</v>
      </c>
      <c r="C27" s="37"/>
      <c r="D27" s="243" t="s">
        <v>324</v>
      </c>
      <c r="E27" s="243"/>
      <c r="F27" s="243"/>
      <c r="G27" s="243"/>
      <c r="H27" s="243"/>
      <c r="I27" s="243"/>
      <c r="J27" s="243"/>
      <c r="K27" s="244"/>
    </row>
    <row r="28" spans="1:11" ht="10.5" customHeight="1">
      <c r="A28" s="240"/>
      <c r="B28" s="239"/>
      <c r="C28" s="39"/>
      <c r="D28" s="247" t="s">
        <v>325</v>
      </c>
      <c r="E28" s="247"/>
      <c r="F28" s="247"/>
      <c r="G28" s="247"/>
      <c r="H28" s="43"/>
      <c r="I28" s="43"/>
      <c r="J28" s="43"/>
      <c r="K28" s="44"/>
    </row>
    <row r="29" spans="1:11" ht="24" customHeight="1">
      <c r="A29" s="240"/>
      <c r="B29" s="239"/>
      <c r="C29" s="38"/>
      <c r="D29" s="235" t="s">
        <v>326</v>
      </c>
      <c r="E29" s="235"/>
      <c r="F29" s="235"/>
      <c r="G29" s="235"/>
      <c r="H29" s="235"/>
      <c r="I29" s="235"/>
      <c r="J29" s="235"/>
      <c r="K29" s="236"/>
    </row>
    <row r="30" spans="1:11" ht="15.75" customHeight="1">
      <c r="A30" s="240">
        <v>10</v>
      </c>
      <c r="B30" s="245" t="s">
        <v>327</v>
      </c>
      <c r="C30" s="37"/>
      <c r="D30" s="45" t="s">
        <v>373</v>
      </c>
      <c r="E30" s="249" t="str">
        <f>IF(K!V8="","",CONCATENATE(K!V8,"=00"))</f>
        <v>20000=00</v>
      </c>
      <c r="F30" s="249"/>
      <c r="G30" s="249"/>
      <c r="H30" s="249"/>
      <c r="I30" s="249"/>
      <c r="J30" s="249"/>
      <c r="K30" s="250"/>
    </row>
    <row r="31" spans="1:11" ht="39" customHeight="1">
      <c r="A31" s="240"/>
      <c r="B31" s="245"/>
      <c r="C31" s="38"/>
      <c r="D31" s="235" t="str">
        <f>IF(K!W8="","",K!W8)</f>
        <v>(Rupees  Twenty  Thousand   and  Zero Only) </v>
      </c>
      <c r="E31" s="235"/>
      <c r="F31" s="235"/>
      <c r="G31" s="235"/>
      <c r="H31" s="235"/>
      <c r="I31" s="235"/>
      <c r="J31" s="235"/>
      <c r="K31" s="236"/>
    </row>
    <row r="32" spans="1:11" ht="14.25" customHeight="1">
      <c r="A32" s="240">
        <v>11</v>
      </c>
      <c r="B32" s="245" t="s">
        <v>328</v>
      </c>
      <c r="C32" s="37"/>
      <c r="D32" s="46"/>
      <c r="E32" s="243" t="str">
        <f>IF(K!T18="","",K!T18)</f>
        <v>Essentiality Certificate</v>
      </c>
      <c r="F32" s="243"/>
      <c r="G32" s="243"/>
      <c r="H32" s="243"/>
      <c r="I32" s="243"/>
      <c r="J32" s="243"/>
      <c r="K32" s="244"/>
    </row>
    <row r="33" spans="1:11" ht="14.25" customHeight="1">
      <c r="A33" s="240"/>
      <c r="B33" s="245"/>
      <c r="C33" s="39"/>
      <c r="D33" s="43"/>
      <c r="E33" s="241" t="str">
        <f>IF(K!T19="","",K!T19)</f>
        <v>Emergency Certificate</v>
      </c>
      <c r="F33" s="241"/>
      <c r="G33" s="241"/>
      <c r="H33" s="241"/>
      <c r="I33" s="241"/>
      <c r="J33" s="241"/>
      <c r="K33" s="242"/>
    </row>
    <row r="34" spans="1:11" ht="14.25" customHeight="1">
      <c r="A34" s="240"/>
      <c r="B34" s="245"/>
      <c r="C34" s="39"/>
      <c r="D34" s="43"/>
      <c r="E34" s="241" t="str">
        <f>IF(K!T20="","",K!T20)</f>
        <v>Discharge Summary</v>
      </c>
      <c r="F34" s="241"/>
      <c r="G34" s="241"/>
      <c r="H34" s="241"/>
      <c r="I34" s="241"/>
      <c r="J34" s="241"/>
      <c r="K34" s="242"/>
    </row>
    <row r="35" spans="1:11" ht="14.25" customHeight="1">
      <c r="A35" s="240"/>
      <c r="B35" s="245"/>
      <c r="C35" s="39"/>
      <c r="D35" s="43"/>
      <c r="E35" s="241" t="str">
        <f>IF(K!T21="","",K!T21)</f>
        <v>Investigation Report</v>
      </c>
      <c r="F35" s="241"/>
      <c r="G35" s="241"/>
      <c r="H35" s="241"/>
      <c r="I35" s="241"/>
      <c r="J35" s="241"/>
      <c r="K35" s="242"/>
    </row>
    <row r="36" spans="1:11" ht="14.25" customHeight="1">
      <c r="A36" s="240"/>
      <c r="B36" s="245"/>
      <c r="C36" s="39"/>
      <c r="D36" s="43"/>
      <c r="E36" s="241" t="str">
        <f>IF(K!T22="","",K!T22)</f>
        <v>Dependent Certificate</v>
      </c>
      <c r="F36" s="241"/>
      <c r="G36" s="241"/>
      <c r="H36" s="241"/>
      <c r="I36" s="241"/>
      <c r="J36" s="241"/>
      <c r="K36" s="242"/>
    </row>
    <row r="37" spans="1:11" ht="14.25" customHeight="1">
      <c r="A37" s="240"/>
      <c r="B37" s="245"/>
      <c r="C37" s="39"/>
      <c r="D37" s="43"/>
      <c r="E37" s="241" t="str">
        <f>IF(K!T23="","",K!T23)</f>
        <v>Medical Bills</v>
      </c>
      <c r="F37" s="241"/>
      <c r="G37" s="241"/>
      <c r="H37" s="241"/>
      <c r="I37" s="241"/>
      <c r="J37" s="241"/>
      <c r="K37" s="242"/>
    </row>
    <row r="38" spans="1:11" ht="14.25" customHeight="1">
      <c r="A38" s="240"/>
      <c r="B38" s="245"/>
      <c r="C38" s="39"/>
      <c r="D38" s="43"/>
      <c r="E38" s="241" t="str">
        <f>IF(K!T24="","",K!T24)</f>
        <v>Check List</v>
      </c>
      <c r="F38" s="241"/>
      <c r="G38" s="241"/>
      <c r="H38" s="241"/>
      <c r="I38" s="241"/>
      <c r="J38" s="241"/>
      <c r="K38" s="242"/>
    </row>
    <row r="39" spans="1:11" ht="14.25" customHeight="1">
      <c r="A39" s="240"/>
      <c r="B39" s="245"/>
      <c r="C39" s="38"/>
      <c r="D39" s="41"/>
      <c r="E39" s="235" t="str">
        <f>IF(K!T25="","",K!T25)</f>
        <v>Non-Drawl Certificate</v>
      </c>
      <c r="F39" s="235"/>
      <c r="G39" s="235"/>
      <c r="H39" s="235"/>
      <c r="I39" s="235"/>
      <c r="J39" s="235"/>
      <c r="K39" s="236"/>
    </row>
    <row r="40" spans="1:11" ht="19.5" customHeight="1">
      <c r="A40" s="42"/>
      <c r="B40" s="43"/>
      <c r="C40" s="43"/>
      <c r="D40" s="43"/>
      <c r="E40" s="43"/>
      <c r="F40" s="43"/>
      <c r="G40" s="43"/>
      <c r="H40" s="43"/>
      <c r="I40" s="43"/>
      <c r="J40" s="43"/>
      <c r="K40" s="43"/>
    </row>
    <row r="41" spans="1:11" ht="47.25" customHeight="1">
      <c r="A41" s="248" t="s">
        <v>376</v>
      </c>
      <c r="B41" s="248"/>
      <c r="C41" s="248"/>
      <c r="D41" s="248"/>
      <c r="E41" s="248"/>
      <c r="F41" s="248"/>
      <c r="G41" s="248"/>
      <c r="H41" s="248"/>
      <c r="I41" s="248"/>
      <c r="J41" s="248"/>
      <c r="K41" s="248"/>
    </row>
    <row r="42" spans="1:11" ht="15.75" customHeight="1">
      <c r="A42" s="42"/>
      <c r="B42" s="43"/>
      <c r="C42" s="43"/>
      <c r="D42" s="43"/>
      <c r="E42" s="43"/>
      <c r="F42" s="43"/>
      <c r="G42" s="43"/>
      <c r="H42" s="43"/>
      <c r="I42" s="43"/>
      <c r="J42" s="43"/>
      <c r="K42" s="43"/>
    </row>
    <row r="43" spans="1:11" ht="8.25" customHeight="1">
      <c r="A43" s="42"/>
      <c r="B43" s="43"/>
      <c r="C43" s="43"/>
      <c r="D43" s="43"/>
      <c r="E43" s="43"/>
      <c r="F43" s="43"/>
      <c r="G43" s="43"/>
      <c r="H43" s="43"/>
      <c r="I43" s="43"/>
      <c r="J43" s="43"/>
      <c r="K43" s="43"/>
    </row>
    <row r="44" spans="1:11" ht="26.25" customHeight="1">
      <c r="A44" s="42"/>
      <c r="B44" s="42" t="s">
        <v>377</v>
      </c>
      <c r="C44" s="43"/>
      <c r="D44" s="43"/>
      <c r="E44" s="43"/>
      <c r="F44" s="247" t="s">
        <v>378</v>
      </c>
      <c r="G44" s="247"/>
      <c r="H44" s="247"/>
      <c r="I44" s="247"/>
      <c r="J44" s="247"/>
      <c r="K44" s="247"/>
    </row>
  </sheetData>
  <sheetProtection/>
  <mergeCells count="57">
    <mergeCell ref="L1:M2"/>
    <mergeCell ref="B32:B39"/>
    <mergeCell ref="E32:K32"/>
    <mergeCell ref="E33:K33"/>
    <mergeCell ref="E34:K34"/>
    <mergeCell ref="E36:K36"/>
    <mergeCell ref="E37:K37"/>
    <mergeCell ref="E24:G24"/>
    <mergeCell ref="I24:K24"/>
    <mergeCell ref="A1:K1"/>
    <mergeCell ref="A30:A31"/>
    <mergeCell ref="B30:B31"/>
    <mergeCell ref="A41:K41"/>
    <mergeCell ref="F44:K44"/>
    <mergeCell ref="D31:K31"/>
    <mergeCell ref="E30:K30"/>
    <mergeCell ref="E38:K38"/>
    <mergeCell ref="E39:K39"/>
    <mergeCell ref="E35:K35"/>
    <mergeCell ref="A32:A39"/>
    <mergeCell ref="A27:A29"/>
    <mergeCell ref="D27:K27"/>
    <mergeCell ref="D29:K29"/>
    <mergeCell ref="D28:G28"/>
    <mergeCell ref="B27:B29"/>
    <mergeCell ref="A21:A26"/>
    <mergeCell ref="B21:B26"/>
    <mergeCell ref="D21:K23"/>
    <mergeCell ref="A2:K2"/>
    <mergeCell ref="D13:K13"/>
    <mergeCell ref="D14:K14"/>
    <mergeCell ref="D15:K15"/>
    <mergeCell ref="D16:K16"/>
    <mergeCell ref="D9:K9"/>
    <mergeCell ref="B3:B4"/>
    <mergeCell ref="A3:A4"/>
    <mergeCell ref="D3:K3"/>
    <mergeCell ref="D4:K4"/>
    <mergeCell ref="D17:K17"/>
    <mergeCell ref="D18:K20"/>
    <mergeCell ref="A5:A7"/>
    <mergeCell ref="B5:B7"/>
    <mergeCell ref="A16:A17"/>
    <mergeCell ref="B16:B17"/>
    <mergeCell ref="A18:A20"/>
    <mergeCell ref="B18:B20"/>
    <mergeCell ref="D5:K5"/>
    <mergeCell ref="D6:K6"/>
    <mergeCell ref="D7:K7"/>
    <mergeCell ref="D8:K8"/>
    <mergeCell ref="B9:B11"/>
    <mergeCell ref="A12:A15"/>
    <mergeCell ref="B12:B15"/>
    <mergeCell ref="D10:K10"/>
    <mergeCell ref="D11:K11"/>
    <mergeCell ref="D12:K12"/>
    <mergeCell ref="A9:A11"/>
  </mergeCells>
  <hyperlinks>
    <hyperlink ref="L1:M2" location="MAIN!J22" display="BACK TO MAIN"/>
  </hyperlinks>
  <printOptions horizontalCentered="1"/>
  <pageMargins left="0.5" right="0.25" top="0.5" bottom="0.5"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L44"/>
  <sheetViews>
    <sheetView showGridLines="0" view="pageBreakPreview" zoomScaleSheetLayoutView="100" zoomScalePageLayoutView="0" workbookViewId="0" topLeftCell="A1">
      <selection activeCell="J1" sqref="J1:K1"/>
    </sheetView>
  </sheetViews>
  <sheetFormatPr defaultColWidth="9.140625" defaultRowHeight="12.75"/>
  <cols>
    <col min="1" max="9" width="9.57421875" style="14" customWidth="1"/>
    <col min="10" max="16384" width="9.140625" style="14" customWidth="1"/>
  </cols>
  <sheetData>
    <row r="1" spans="1:12" ht="29.25" customHeight="1">
      <c r="A1" s="189" t="s">
        <v>435</v>
      </c>
      <c r="B1" s="189"/>
      <c r="C1" s="189"/>
      <c r="D1" s="189"/>
      <c r="E1" s="189"/>
      <c r="F1" s="189"/>
      <c r="G1" s="189"/>
      <c r="H1" s="189"/>
      <c r="I1" s="189"/>
      <c r="J1" s="183" t="s">
        <v>444</v>
      </c>
      <c r="K1" s="183"/>
      <c r="L1" s="15"/>
    </row>
    <row r="2" spans="1:9" ht="30" customHeight="1">
      <c r="A2" s="254" t="s">
        <v>426</v>
      </c>
      <c r="B2" s="254"/>
      <c r="C2" s="254"/>
      <c r="D2" s="254"/>
      <c r="E2" s="254"/>
      <c r="F2" s="254"/>
      <c r="G2" s="254"/>
      <c r="H2" s="254"/>
      <c r="I2" s="254"/>
    </row>
    <row r="3" spans="1:9" ht="15">
      <c r="A3" s="22"/>
      <c r="B3" s="22"/>
      <c r="C3" s="22"/>
      <c r="D3" s="22"/>
      <c r="E3" s="22"/>
      <c r="F3" s="22"/>
      <c r="G3" s="22"/>
      <c r="H3" s="22"/>
      <c r="I3" s="22"/>
    </row>
    <row r="4" spans="1:9" ht="15">
      <c r="A4" s="22"/>
      <c r="B4" s="22"/>
      <c r="C4" s="22"/>
      <c r="D4" s="22"/>
      <c r="E4" s="22"/>
      <c r="F4" s="22"/>
      <c r="G4" s="22"/>
      <c r="H4" s="22"/>
      <c r="I4" s="22"/>
    </row>
    <row r="5" spans="1:9" ht="15">
      <c r="A5" s="191" t="str">
        <f>K!W30</f>
        <v>                  I, SRI.  G.VENKATESWARLU, School Assistant, ZPHS KAVUR, CHILAKALURIPET Mandal, Hyderabad District,  do hereby declare that, BABY. Y. SARALA, age (15) Years is my Daughter and has no property of income of her own and that, she is wholly dependent on me only, she is also not a Employee or Pensioner</v>
      </c>
      <c r="B5" s="191"/>
      <c r="C5" s="191"/>
      <c r="D5" s="191"/>
      <c r="E5" s="191"/>
      <c r="F5" s="191"/>
      <c r="G5" s="191"/>
      <c r="H5" s="191"/>
      <c r="I5" s="191"/>
    </row>
    <row r="6" spans="1:9" ht="15">
      <c r="A6" s="191"/>
      <c r="B6" s="191"/>
      <c r="C6" s="191"/>
      <c r="D6" s="191"/>
      <c r="E6" s="191"/>
      <c r="F6" s="191"/>
      <c r="G6" s="191"/>
      <c r="H6" s="191"/>
      <c r="I6" s="191"/>
    </row>
    <row r="7" spans="1:9" ht="15">
      <c r="A7" s="191"/>
      <c r="B7" s="191"/>
      <c r="C7" s="191"/>
      <c r="D7" s="191"/>
      <c r="E7" s="191"/>
      <c r="F7" s="191"/>
      <c r="G7" s="191"/>
      <c r="H7" s="191"/>
      <c r="I7" s="191"/>
    </row>
    <row r="8" spans="1:9" ht="15">
      <c r="A8" s="191"/>
      <c r="B8" s="191"/>
      <c r="C8" s="191"/>
      <c r="D8" s="191"/>
      <c r="E8" s="191"/>
      <c r="F8" s="191"/>
      <c r="G8" s="191"/>
      <c r="H8" s="191"/>
      <c r="I8" s="191"/>
    </row>
    <row r="9" spans="1:9" ht="15">
      <c r="A9" s="191"/>
      <c r="B9" s="191"/>
      <c r="C9" s="191"/>
      <c r="D9" s="191"/>
      <c r="E9" s="191"/>
      <c r="F9" s="191"/>
      <c r="G9" s="191"/>
      <c r="H9" s="191"/>
      <c r="I9" s="191"/>
    </row>
    <row r="10" spans="1:9" ht="15">
      <c r="A10" s="191"/>
      <c r="B10" s="191"/>
      <c r="C10" s="191"/>
      <c r="D10" s="191"/>
      <c r="E10" s="191"/>
      <c r="F10" s="191"/>
      <c r="G10" s="191"/>
      <c r="H10" s="191"/>
      <c r="I10" s="191"/>
    </row>
    <row r="11" spans="1:9" ht="15">
      <c r="A11" s="191"/>
      <c r="B11" s="191"/>
      <c r="C11" s="191"/>
      <c r="D11" s="191"/>
      <c r="E11" s="191"/>
      <c r="F11" s="191"/>
      <c r="G11" s="191"/>
      <c r="H11" s="191"/>
      <c r="I11" s="191"/>
    </row>
    <row r="12" spans="1:9" ht="15">
      <c r="A12" s="191"/>
      <c r="B12" s="191"/>
      <c r="C12" s="191"/>
      <c r="D12" s="191"/>
      <c r="E12" s="191"/>
      <c r="F12" s="191"/>
      <c r="G12" s="191"/>
      <c r="H12" s="191"/>
      <c r="I12" s="191"/>
    </row>
    <row r="13" spans="1:9" ht="15">
      <c r="A13" s="191"/>
      <c r="B13" s="191"/>
      <c r="C13" s="191"/>
      <c r="D13" s="191"/>
      <c r="E13" s="191"/>
      <c r="F13" s="191"/>
      <c r="G13" s="191"/>
      <c r="H13" s="191"/>
      <c r="I13" s="191"/>
    </row>
    <row r="14" spans="1:9" ht="15">
      <c r="A14" s="191"/>
      <c r="B14" s="191"/>
      <c r="C14" s="191"/>
      <c r="D14" s="191"/>
      <c r="E14" s="191"/>
      <c r="F14" s="191"/>
      <c r="G14" s="191"/>
      <c r="H14" s="191"/>
      <c r="I14" s="191"/>
    </row>
    <row r="15" spans="1:9" ht="15">
      <c r="A15" s="191"/>
      <c r="B15" s="191"/>
      <c r="C15" s="191"/>
      <c r="D15" s="191"/>
      <c r="E15" s="191"/>
      <c r="F15" s="191"/>
      <c r="G15" s="191"/>
      <c r="H15" s="191"/>
      <c r="I15" s="191"/>
    </row>
    <row r="16" spans="1:9" ht="15">
      <c r="A16" s="22"/>
      <c r="B16" s="22"/>
      <c r="C16" s="22"/>
      <c r="D16" s="22"/>
      <c r="E16" s="22"/>
      <c r="F16" s="22"/>
      <c r="G16" s="22"/>
      <c r="H16" s="22"/>
      <c r="I16" s="22"/>
    </row>
    <row r="17" spans="1:9" ht="36" customHeight="1">
      <c r="A17" s="22"/>
      <c r="B17" s="22"/>
      <c r="C17" s="22"/>
      <c r="D17" s="22"/>
      <c r="E17" s="22"/>
      <c r="F17" s="22"/>
      <c r="G17" s="22"/>
      <c r="H17" s="22"/>
      <c r="I17" s="22"/>
    </row>
    <row r="18" spans="1:9" ht="15">
      <c r="A18" s="22"/>
      <c r="B18" s="22"/>
      <c r="C18" s="22"/>
      <c r="D18" s="22"/>
      <c r="E18" s="22"/>
      <c r="F18" s="22"/>
      <c r="G18" s="22"/>
      <c r="H18" s="22"/>
      <c r="I18" s="22"/>
    </row>
    <row r="19" spans="1:9" ht="36" customHeight="1">
      <c r="A19" s="190" t="s">
        <v>428</v>
      </c>
      <c r="B19" s="190"/>
      <c r="C19" s="190"/>
      <c r="D19" s="190"/>
      <c r="E19" s="22"/>
      <c r="F19" s="190" t="s">
        <v>436</v>
      </c>
      <c r="G19" s="190"/>
      <c r="H19" s="190"/>
      <c r="I19" s="190"/>
    </row>
    <row r="20" spans="1:9" ht="15">
      <c r="A20" s="22"/>
      <c r="B20" s="22"/>
      <c r="C20" s="22"/>
      <c r="D20" s="22"/>
      <c r="E20" s="22"/>
      <c r="F20" s="22"/>
      <c r="G20" s="22"/>
      <c r="H20" s="22"/>
      <c r="I20" s="22"/>
    </row>
    <row r="21" spans="1:9" ht="15">
      <c r="A21" s="22"/>
      <c r="B21" s="22"/>
      <c r="C21" s="22"/>
      <c r="D21" s="22"/>
      <c r="E21" s="22"/>
      <c r="F21" s="22"/>
      <c r="G21" s="22"/>
      <c r="H21" s="22"/>
      <c r="I21" s="22"/>
    </row>
    <row r="22" spans="1:9" ht="15">
      <c r="A22" s="22"/>
      <c r="B22" s="22"/>
      <c r="C22" s="22"/>
      <c r="D22" s="22"/>
      <c r="E22" s="22"/>
      <c r="F22" s="22"/>
      <c r="G22" s="22"/>
      <c r="H22" s="22"/>
      <c r="I22" s="22"/>
    </row>
    <row r="23" spans="1:9" ht="15">
      <c r="A23" s="22"/>
      <c r="B23" s="22"/>
      <c r="C23" s="22"/>
      <c r="D23" s="22"/>
      <c r="E23" s="22"/>
      <c r="F23" s="22"/>
      <c r="G23" s="22"/>
      <c r="H23" s="22"/>
      <c r="I23" s="22"/>
    </row>
    <row r="24" spans="1:9" ht="15">
      <c r="A24" s="22"/>
      <c r="B24" s="22"/>
      <c r="C24" s="22"/>
      <c r="D24" s="22"/>
      <c r="E24" s="22"/>
      <c r="F24" s="22"/>
      <c r="G24" s="22"/>
      <c r="H24" s="22"/>
      <c r="I24" s="22"/>
    </row>
    <row r="25" spans="1:9" ht="15">
      <c r="A25" s="22"/>
      <c r="B25" s="22"/>
      <c r="C25" s="22"/>
      <c r="D25" s="22"/>
      <c r="E25" s="22"/>
      <c r="F25" s="22"/>
      <c r="G25" s="22"/>
      <c r="H25" s="22"/>
      <c r="I25" s="22"/>
    </row>
    <row r="26" spans="1:9" ht="15">
      <c r="A26" s="22"/>
      <c r="B26" s="22"/>
      <c r="C26" s="22"/>
      <c r="D26" s="22"/>
      <c r="E26" s="22"/>
      <c r="F26" s="22"/>
      <c r="G26" s="22"/>
      <c r="H26" s="22"/>
      <c r="I26" s="22"/>
    </row>
    <row r="27" spans="1:9" ht="15">
      <c r="A27" s="22"/>
      <c r="B27" s="22"/>
      <c r="C27" s="22"/>
      <c r="D27" s="22"/>
      <c r="E27" s="22"/>
      <c r="F27" s="22"/>
      <c r="G27" s="22"/>
      <c r="H27" s="22"/>
      <c r="I27" s="22"/>
    </row>
    <row r="28" spans="1:9" ht="15">
      <c r="A28" s="22"/>
      <c r="B28" s="22"/>
      <c r="C28" s="22"/>
      <c r="D28" s="22"/>
      <c r="E28" s="22"/>
      <c r="F28" s="22"/>
      <c r="G28" s="22"/>
      <c r="H28" s="22"/>
      <c r="I28" s="22"/>
    </row>
    <row r="29" spans="1:9" ht="15">
      <c r="A29" s="22"/>
      <c r="B29" s="22"/>
      <c r="C29" s="22"/>
      <c r="D29" s="22"/>
      <c r="E29" s="22"/>
      <c r="F29" s="22"/>
      <c r="G29" s="22"/>
      <c r="H29" s="22"/>
      <c r="I29" s="22"/>
    </row>
    <row r="30" spans="1:9" ht="15">
      <c r="A30" s="22"/>
      <c r="B30" s="22"/>
      <c r="C30" s="22"/>
      <c r="D30" s="22"/>
      <c r="E30" s="22"/>
      <c r="F30" s="22"/>
      <c r="G30" s="22"/>
      <c r="H30" s="22"/>
      <c r="I30" s="22"/>
    </row>
    <row r="31" spans="1:9" ht="15">
      <c r="A31" s="22"/>
      <c r="B31" s="22"/>
      <c r="C31" s="22"/>
      <c r="D31" s="22"/>
      <c r="E31" s="22"/>
      <c r="F31" s="22"/>
      <c r="G31" s="22"/>
      <c r="H31" s="22"/>
      <c r="I31" s="22"/>
    </row>
    <row r="32" spans="1:9" ht="15">
      <c r="A32" s="22"/>
      <c r="B32" s="22"/>
      <c r="C32" s="22"/>
      <c r="D32" s="22"/>
      <c r="E32" s="22"/>
      <c r="F32" s="22"/>
      <c r="G32" s="22"/>
      <c r="H32" s="22"/>
      <c r="I32" s="22"/>
    </row>
    <row r="33" spans="1:9" ht="15">
      <c r="A33" s="22"/>
      <c r="B33" s="22"/>
      <c r="C33" s="22"/>
      <c r="D33" s="22"/>
      <c r="E33" s="22"/>
      <c r="F33" s="22"/>
      <c r="G33" s="22"/>
      <c r="H33" s="22"/>
      <c r="I33" s="22"/>
    </row>
    <row r="34" spans="1:9" ht="15">
      <c r="A34" s="22"/>
      <c r="B34" s="22"/>
      <c r="C34" s="22"/>
      <c r="D34" s="22"/>
      <c r="E34" s="22"/>
      <c r="F34" s="22"/>
      <c r="G34" s="22"/>
      <c r="H34" s="22"/>
      <c r="I34" s="22"/>
    </row>
    <row r="35" spans="1:9" ht="15">
      <c r="A35" s="22"/>
      <c r="B35" s="22"/>
      <c r="C35" s="22"/>
      <c r="D35" s="22"/>
      <c r="E35" s="22"/>
      <c r="F35" s="22"/>
      <c r="G35" s="22"/>
      <c r="H35" s="22"/>
      <c r="I35" s="22"/>
    </row>
    <row r="36" spans="1:9" ht="15">
      <c r="A36" s="22"/>
      <c r="B36" s="22"/>
      <c r="C36" s="22"/>
      <c r="D36" s="22"/>
      <c r="E36" s="22"/>
      <c r="F36" s="22"/>
      <c r="G36" s="22"/>
      <c r="H36" s="22"/>
      <c r="I36" s="22"/>
    </row>
    <row r="37" spans="1:9" ht="15">
      <c r="A37" s="22"/>
      <c r="B37" s="22"/>
      <c r="C37" s="22"/>
      <c r="D37" s="22"/>
      <c r="E37" s="22"/>
      <c r="F37" s="22"/>
      <c r="G37" s="22"/>
      <c r="H37" s="22"/>
      <c r="I37" s="22"/>
    </row>
    <row r="38" spans="1:9" ht="15">
      <c r="A38" s="22"/>
      <c r="B38" s="22"/>
      <c r="C38" s="22"/>
      <c r="D38" s="22"/>
      <c r="E38" s="22"/>
      <c r="F38" s="22"/>
      <c r="G38" s="22"/>
      <c r="H38" s="22"/>
      <c r="I38" s="22"/>
    </row>
    <row r="39" spans="1:9" ht="15">
      <c r="A39" s="22"/>
      <c r="B39" s="22"/>
      <c r="C39" s="22"/>
      <c r="D39" s="22"/>
      <c r="E39" s="22"/>
      <c r="F39" s="22"/>
      <c r="G39" s="22"/>
      <c r="H39" s="22"/>
      <c r="I39" s="22"/>
    </row>
    <row r="40" spans="1:9" ht="15">
      <c r="A40" s="22"/>
      <c r="B40" s="22"/>
      <c r="C40" s="22"/>
      <c r="D40" s="22"/>
      <c r="E40" s="22"/>
      <c r="F40" s="22"/>
      <c r="G40" s="22"/>
      <c r="H40" s="22"/>
      <c r="I40" s="22"/>
    </row>
    <row r="41" spans="1:9" ht="15">
      <c r="A41" s="22"/>
      <c r="B41" s="22"/>
      <c r="C41" s="22"/>
      <c r="D41" s="22"/>
      <c r="E41" s="22"/>
      <c r="F41" s="22"/>
      <c r="G41" s="22"/>
      <c r="H41" s="22"/>
      <c r="I41" s="22"/>
    </row>
    <row r="42" spans="1:9" ht="15">
      <c r="A42" s="22"/>
      <c r="B42" s="22"/>
      <c r="C42" s="22"/>
      <c r="D42" s="22"/>
      <c r="E42" s="22"/>
      <c r="F42" s="22"/>
      <c r="G42" s="22"/>
      <c r="H42" s="22"/>
      <c r="I42" s="22"/>
    </row>
    <row r="43" spans="1:9" ht="15">
      <c r="A43" s="22"/>
      <c r="B43" s="22"/>
      <c r="C43" s="22"/>
      <c r="D43" s="22"/>
      <c r="E43" s="22"/>
      <c r="F43" s="22"/>
      <c r="G43" s="22"/>
      <c r="H43" s="22"/>
      <c r="I43" s="22"/>
    </row>
    <row r="44" spans="1:9" ht="15">
      <c r="A44" s="22"/>
      <c r="B44" s="22"/>
      <c r="C44" s="22"/>
      <c r="D44" s="22"/>
      <c r="E44" s="22"/>
      <c r="F44" s="22"/>
      <c r="G44" s="22"/>
      <c r="H44" s="22"/>
      <c r="I44" s="22"/>
    </row>
  </sheetData>
  <sheetProtection/>
  <mergeCells count="6">
    <mergeCell ref="A1:I1"/>
    <mergeCell ref="A2:I2"/>
    <mergeCell ref="A5:I15"/>
    <mergeCell ref="A19:D19"/>
    <mergeCell ref="F19:I19"/>
    <mergeCell ref="J1:K1"/>
  </mergeCells>
  <hyperlinks>
    <hyperlink ref="J1:K1" location="MAIN!J22" display="BACK TO MAIN"/>
  </hyperlinks>
  <printOptions horizontalCentered="1"/>
  <pageMargins left="0.7" right="0.45" top="1" bottom="1" header="0.3" footer="0.3"/>
  <pageSetup horizontalDpi="300" verticalDpi="300" orientation="portrait" paperSize="9" scale="99" r:id="rId1"/>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dc:creator>
  <cp:keywords/>
  <dc:description/>
  <cp:lastModifiedBy>srikanth</cp:lastModifiedBy>
  <cp:lastPrinted>2011-04-14T13:53:13Z</cp:lastPrinted>
  <dcterms:created xsi:type="dcterms:W3CDTF">2010-03-09T19:14:03Z</dcterms:created>
  <dcterms:modified xsi:type="dcterms:W3CDTF">2011-04-14T14:49:55Z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